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<sst xmlns="http://schemas.openxmlformats.org/spreadsheetml/2006/main" count="123" uniqueCount="97">
  <si>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</si>
  <si>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</si>
  <si>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</si>
  <si>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</si>
  <si>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</si>
  <si>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</si>
  <si>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</si>
  <si>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</si>
  <si>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</si>
  <si>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</si>
  <si>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</si>
  <si>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</si>
  <si>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</si>
  <si>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</si>
  <si>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</si>
  <si>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</si>
  <si>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</si>
  <si>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</si>
  <si>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</si>
  <si>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</si>
  <si>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</si>
  <si>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</si>
  <si>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</si>
  <si>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</si>
  <si>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</si>
  <si>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</si>
  <si>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</si>
  <si>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</si>
  <si>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</si>
  <si>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</si>
  <si>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</si>
  <si>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</si>
  <si>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</si>
  <si>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</si>
  <si>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</si>
  <si>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</si>
  <si>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</si>
  <si>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</si>
  <si>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</si>
  <si>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</si>
  <si>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</si>
  <si>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</si>
  <si>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</si>
  <si>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</si>
  <si>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</si>
  <si>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</si>
  <si>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</si>
  <si>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</si>
  <si>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</si>
  <si>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</si>
  <si>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</si>
  <si>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</si>
  <si>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</si>
  <si>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</si>
  <si>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</si>
  <si>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</si>
  <si>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</si>
  <si>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</si>
  <si>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</si>
  <si>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</si>
  <si>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</si>
  <si>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</si>
  <si>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</si>
  <si>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</si>
  <si>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</si>
  <si>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</si>
  <si>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</si>
  <si>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</si>
  <si>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</si>
  <si>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</si>
  <si>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</si>
  <si>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</si>
  <si>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</si>
  <si>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</si>
  <si>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</si>
  <si>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</si>
  <si>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</si>
  <si>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</si>
  <si>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</si>
  <si>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</si>
  <si>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</si>
  <si>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</si>
  <si>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Միհրանյան Վահրամ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</si>
  <si>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</si>
  <si>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</si>
  <si>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</si>
  <si>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</si>
  <si>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</si>
  <si>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</si>
  <si>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</si>
  <si>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Դատարանի վճռով սնանկ 01.03.2016թ.-ից:</t>
  </si>
  <si>
    <t>ՏԵՂԵԿԱՆՔ                             
 հողի հարկի և գույքահարկի գծով խոշոր պարտավորություններ ունեցող ֆիզիկական և իրավաբանական անձանց ցուցակը 01.08.2016թ.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</si>
  <si>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01.08.2016թ. դրությամբ</t>
  </si>
  <si>
    <t>01.07.2016թ. 35571,5 հազ. դրամ կամ պարտքը նվազել է 533,4 հազ. դրամ:</t>
  </si>
  <si>
    <t>01.06.2016թ. 39880,5 հազ. դրամ կամ պարտքը նվազել է 483,8 հազ. դրամ:</t>
  </si>
  <si>
    <t>01.07.2016թ. 4230,4 հազ. դրամ կամ պարտքը չի փոփխվել:</t>
  </si>
  <si>
    <t>01.07.2016թ. 8208,8 հազ. դրամ կամ պարտքը չի փոփխվել: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</si>
</sst>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left" vertical="center"/>
    </xf>
    <xf numFmtId="182" fontId="0" fillId="0" borderId="0" xfId="0" applyNumberFormat="1" applyAlignment="1">
      <alignment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5">
      <pane xSplit="2" ySplit="2" topLeftCell="C34" activePane="bottomRight" state="frozen"/>
      <selection pane="topLeft" activeCell="A5" sqref="A5"/>
      <selection pane="topRight" activeCell="C5" sqref="C5"/>
      <selection pane="bottomLeft" activeCell="A7" sqref="A7"/>
      <selection pane="bottomRight" activeCell="O5" sqref="O1:Q16384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3" t="s">
        <v>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75" t="s">
        <v>0</v>
      </c>
      <c r="B5" s="80" t="s">
        <v>1</v>
      </c>
      <c r="C5" s="76" t="s">
        <v>7</v>
      </c>
      <c r="D5" s="77"/>
      <c r="E5" s="80" t="s">
        <v>46</v>
      </c>
      <c r="F5" s="84" t="s">
        <v>44</v>
      </c>
      <c r="G5" s="8" t="s">
        <v>11</v>
      </c>
      <c r="H5" s="8" t="s">
        <v>12</v>
      </c>
      <c r="I5" s="8" t="s">
        <v>11</v>
      </c>
      <c r="J5" s="8" t="s">
        <v>12</v>
      </c>
      <c r="K5" s="80" t="s">
        <v>47</v>
      </c>
      <c r="L5" s="84" t="s">
        <v>45</v>
      </c>
      <c r="M5" s="78" t="s">
        <v>2</v>
      </c>
      <c r="N5" s="74" t="s">
        <v>15</v>
      </c>
    </row>
    <row r="6" spans="1:14" ht="47.25" customHeight="1">
      <c r="A6" s="75"/>
      <c r="B6" s="81"/>
      <c r="C6" s="8" t="s">
        <v>14</v>
      </c>
      <c r="D6" s="8" t="s">
        <v>9</v>
      </c>
      <c r="E6" s="81"/>
      <c r="F6" s="86"/>
      <c r="G6" s="82" t="s">
        <v>8</v>
      </c>
      <c r="H6" s="83"/>
      <c r="I6" s="82" t="s">
        <v>13</v>
      </c>
      <c r="J6" s="83"/>
      <c r="K6" s="81"/>
      <c r="L6" s="85"/>
      <c r="M6" s="79"/>
      <c r="N6" s="74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5" ht="45.75" customHeight="1">
      <c r="A9" s="46">
        <v>1</v>
      </c>
      <c r="B9" s="70" t="s">
        <v>30</v>
      </c>
      <c r="C9" s="1"/>
      <c r="D9" s="1"/>
      <c r="E9" s="1"/>
      <c r="F9" s="48">
        <f aca="true" t="shared" si="0" ref="F9:F33">SUM(C9:E9)</f>
        <v>0</v>
      </c>
      <c r="G9" s="1"/>
      <c r="H9" s="1"/>
      <c r="I9" s="49">
        <f>419.9+151+151</f>
        <v>721.9</v>
      </c>
      <c r="J9" s="49"/>
      <c r="K9" s="49">
        <f>262.5+6.1+7.5+6.7+6.6+1.1+12.7+7.1+7.2+6.8+7.2+6.4+6.5</f>
        <v>344.40000000000003</v>
      </c>
      <c r="L9" s="48">
        <f aca="true" t="shared" si="1" ref="L9:L24">SUM(G9:K9)</f>
        <v>1066.3</v>
      </c>
      <c r="M9" s="50">
        <f aca="true" t="shared" si="2" ref="M9:M24">L9+F9</f>
        <v>1066.3</v>
      </c>
      <c r="N9" s="57" t="s">
        <v>52</v>
      </c>
      <c r="O9" s="39"/>
    </row>
    <row r="10" spans="1:15" ht="47.25" customHeight="1">
      <c r="A10" s="46">
        <v>2</v>
      </c>
      <c r="B10" s="70" t="s">
        <v>31</v>
      </c>
      <c r="C10" s="1"/>
      <c r="D10" s="1"/>
      <c r="E10" s="1"/>
      <c r="F10" s="48">
        <f t="shared" si="0"/>
        <v>0</v>
      </c>
      <c r="G10" s="1"/>
      <c r="H10" s="1"/>
      <c r="I10" s="49">
        <f>412.5+119.9+120</f>
        <v>652.4</v>
      </c>
      <c r="J10" s="49"/>
      <c r="K10" s="49">
        <f>269.2+4.9+5.9+5.4+5.2+0.9+10.1+5.6+5.7+5.4+5.7+5.1+5.4</f>
        <v>334.4999999999999</v>
      </c>
      <c r="L10" s="48">
        <f t="shared" si="1"/>
        <v>986.8999999999999</v>
      </c>
      <c r="M10" s="50">
        <f t="shared" si="2"/>
        <v>986.8999999999999</v>
      </c>
      <c r="N10" s="57" t="s">
        <v>52</v>
      </c>
      <c r="O10" s="39"/>
    </row>
    <row r="11" spans="1:15" ht="60">
      <c r="A11" s="46">
        <v>3</v>
      </c>
      <c r="B11" s="70" t="s">
        <v>32</v>
      </c>
      <c r="C11" s="1"/>
      <c r="D11" s="1"/>
      <c r="E11" s="1"/>
      <c r="F11" s="48">
        <f t="shared" si="0"/>
        <v>0</v>
      </c>
      <c r="G11" s="1"/>
      <c r="H11" s="1"/>
      <c r="I11" s="49">
        <f>465.3+201.5-100+313.6</f>
        <v>880.4</v>
      </c>
      <c r="J11" s="49"/>
      <c r="K11" s="49">
        <f>314.5+4.5+5.7+5.1+4.9+0.8+26.4+14.6+15+14.2+15+13.2+14.1</f>
        <v>448</v>
      </c>
      <c r="L11" s="48">
        <f t="shared" si="1"/>
        <v>1328.4</v>
      </c>
      <c r="M11" s="50">
        <f t="shared" si="2"/>
        <v>1328.4</v>
      </c>
      <c r="N11" s="57" t="s">
        <v>86</v>
      </c>
      <c r="O11" s="39"/>
    </row>
    <row r="12" spans="1:14" ht="97.5" customHeight="1">
      <c r="A12" s="46">
        <v>4</v>
      </c>
      <c r="B12" s="70" t="s">
        <v>33</v>
      </c>
      <c r="C12" s="1"/>
      <c r="D12" s="1"/>
      <c r="E12" s="1"/>
      <c r="F12" s="48">
        <f t="shared" si="0"/>
        <v>0</v>
      </c>
      <c r="G12" s="1"/>
      <c r="H12" s="1"/>
      <c r="I12" s="49">
        <v>886.3</v>
      </c>
      <c r="J12" s="49"/>
      <c r="K12" s="49">
        <v>485.3</v>
      </c>
      <c r="L12" s="48">
        <f t="shared" si="1"/>
        <v>1371.6</v>
      </c>
      <c r="M12" s="50">
        <f t="shared" si="2"/>
        <v>1371.6</v>
      </c>
      <c r="N12" s="57" t="s">
        <v>53</v>
      </c>
    </row>
    <row r="13" spans="1:15" ht="43.5" customHeight="1">
      <c r="A13" s="46">
        <v>5</v>
      </c>
      <c r="B13" s="70" t="s">
        <v>64</v>
      </c>
      <c r="C13" s="1"/>
      <c r="D13" s="1"/>
      <c r="E13" s="1"/>
      <c r="F13" s="48">
        <f t="shared" si="0"/>
        <v>0</v>
      </c>
      <c r="G13" s="1"/>
      <c r="H13" s="1"/>
      <c r="I13" s="49">
        <v>619.3</v>
      </c>
      <c r="J13" s="49"/>
      <c r="K13" s="49">
        <f>407.3+7.7+7.9+7.4+7.9+7+7.4</f>
        <v>452.5999999999999</v>
      </c>
      <c r="L13" s="48">
        <f t="shared" si="1"/>
        <v>1071.8999999999999</v>
      </c>
      <c r="M13" s="50">
        <f t="shared" si="2"/>
        <v>1071.8999999999999</v>
      </c>
      <c r="N13" s="57" t="s">
        <v>65</v>
      </c>
      <c r="O13" s="39"/>
    </row>
    <row r="14" spans="1:15" ht="124.5" customHeight="1">
      <c r="A14" s="46">
        <v>6</v>
      </c>
      <c r="B14" s="70" t="s">
        <v>48</v>
      </c>
      <c r="C14" s="1"/>
      <c r="D14" s="1"/>
      <c r="E14" s="1"/>
      <c r="F14" s="48">
        <f t="shared" si="0"/>
        <v>0</v>
      </c>
      <c r="G14" s="1"/>
      <c r="H14" s="1"/>
      <c r="I14" s="49"/>
      <c r="J14" s="49">
        <f>445+165+165</f>
        <v>775</v>
      </c>
      <c r="K14" s="49">
        <f>303.3+6.7+8.1+7.4+7.2+1.3+13.8+7.7+7.9+7.4+7.9+7+7.4</f>
        <v>393.0999999999999</v>
      </c>
      <c r="L14" s="48">
        <f t="shared" si="1"/>
        <v>1168.1</v>
      </c>
      <c r="M14" s="50">
        <f t="shared" si="2"/>
        <v>1168.1</v>
      </c>
      <c r="N14" s="57" t="s">
        <v>54</v>
      </c>
      <c r="O14" s="39"/>
    </row>
    <row r="15" spans="1:15" ht="42.75" customHeight="1">
      <c r="A15" s="46">
        <v>7</v>
      </c>
      <c r="B15" s="70" t="s">
        <v>34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537+133.2+1.1+134.2</f>
        <v>805.5</v>
      </c>
      <c r="K15" s="49">
        <f>342.6+5.4+6.5+6.1+5.9+1+11.3+6.2+6.5+6+6.4+5.7+6</f>
        <v>415.59999999999997</v>
      </c>
      <c r="L15" s="48">
        <f t="shared" si="1"/>
        <v>1221.1</v>
      </c>
      <c r="M15" s="50">
        <f t="shared" si="2"/>
        <v>1221.1</v>
      </c>
      <c r="N15" s="57" t="s">
        <v>56</v>
      </c>
      <c r="O15" s="39"/>
    </row>
    <row r="16" spans="1:15" ht="41.25" customHeight="1">
      <c r="A16" s="46">
        <v>8</v>
      </c>
      <c r="B16" s="70" t="s">
        <v>35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656.6+164.1+164.4</f>
        <v>985.1</v>
      </c>
      <c r="K16" s="49">
        <f>418.8+6.7+8.3+7.2+7.2+1.2+13.8+7.7+7.8+7.4+7.9+6.9+7.4</f>
        <v>508.2999999999999</v>
      </c>
      <c r="L16" s="48">
        <f t="shared" si="1"/>
        <v>1493.3999999999999</v>
      </c>
      <c r="M16" s="50">
        <f t="shared" si="2"/>
        <v>1493.3999999999999</v>
      </c>
      <c r="N16" s="57" t="s">
        <v>56</v>
      </c>
      <c r="O16" s="39"/>
    </row>
    <row r="17" spans="1:15" ht="52.5" customHeight="1">
      <c r="A17" s="46">
        <v>9</v>
      </c>
      <c r="B17" s="70" t="s">
        <v>66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601.4+5</f>
        <v>606.4</v>
      </c>
      <c r="K17" s="49">
        <f>259.7+7.7+7.9+7.4+8+6.9+7.4</f>
        <v>304.9999999999999</v>
      </c>
      <c r="L17" s="48">
        <f t="shared" si="1"/>
        <v>911.3999999999999</v>
      </c>
      <c r="M17" s="50">
        <f t="shared" si="2"/>
        <v>911.3999999999999</v>
      </c>
      <c r="N17" s="57" t="s">
        <v>67</v>
      </c>
      <c r="O17" s="39"/>
    </row>
    <row r="18" spans="1:15" ht="58.5" customHeight="1">
      <c r="A18" s="46">
        <v>10</v>
      </c>
      <c r="B18" s="70" t="s">
        <v>36</v>
      </c>
      <c r="C18" s="1"/>
      <c r="D18" s="1"/>
      <c r="E18" s="1"/>
      <c r="F18" s="48">
        <f t="shared" si="0"/>
        <v>0</v>
      </c>
      <c r="G18" s="1"/>
      <c r="H18" s="1"/>
      <c r="I18" s="49"/>
      <c r="J18" s="49">
        <f>653.4+419.9+360</f>
        <v>1433.3</v>
      </c>
      <c r="K18" s="49">
        <f>509.6+17+20.8+18.9+18.3+3.1+30.2+16.8+17.2+16.3+17.2+15.2+16.2</f>
        <v>716.8000000000001</v>
      </c>
      <c r="L18" s="48">
        <f t="shared" si="1"/>
        <v>2150.1</v>
      </c>
      <c r="M18" s="50">
        <f t="shared" si="2"/>
        <v>2150.1</v>
      </c>
      <c r="N18" s="57" t="s">
        <v>57</v>
      </c>
      <c r="O18" s="39"/>
    </row>
    <row r="19" spans="1:15" ht="93" customHeight="1">
      <c r="A19" s="46">
        <v>11</v>
      </c>
      <c r="B19" s="70" t="s">
        <v>49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362.5+150+150</f>
        <v>662.5</v>
      </c>
      <c r="K19" s="49">
        <f>252.6+6.1+7.5+6.7+6.6+1.1+12.6+7+7.2+6.7+7.2+6.3+6.8</f>
        <v>334.40000000000003</v>
      </c>
      <c r="L19" s="48">
        <f t="shared" si="1"/>
        <v>996.9000000000001</v>
      </c>
      <c r="M19" s="50">
        <f t="shared" si="2"/>
        <v>996.9000000000001</v>
      </c>
      <c r="N19" s="57" t="s">
        <v>55</v>
      </c>
      <c r="O19" s="39"/>
    </row>
    <row r="20" spans="1:15" ht="99" customHeight="1">
      <c r="A20" s="46">
        <v>12</v>
      </c>
      <c r="B20" s="70" t="s">
        <v>50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954.5+124.5+124.5</f>
        <v>1203.5</v>
      </c>
      <c r="K20" s="49">
        <f>567.6+5+6.2+5.6+5.4+0.9+10.5+5.8+5.9+5.7+5.9+5.3+5.6</f>
        <v>635.4</v>
      </c>
      <c r="L20" s="48">
        <f t="shared" si="1"/>
        <v>1838.9</v>
      </c>
      <c r="M20" s="50">
        <f t="shared" si="2"/>
        <v>1838.9</v>
      </c>
      <c r="N20" s="57" t="s">
        <v>68</v>
      </c>
      <c r="O20" s="39"/>
    </row>
    <row r="21" spans="1:15" ht="174" customHeight="1">
      <c r="A21" s="46">
        <v>13</v>
      </c>
      <c r="B21" s="70" t="s">
        <v>69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v>555</v>
      </c>
      <c r="K21" s="49">
        <f>239.7+6.3+6.6+6.3+6.6+5.9+6.2</f>
        <v>277.59999999999997</v>
      </c>
      <c r="L21" s="48">
        <f t="shared" si="1"/>
        <v>832.5999999999999</v>
      </c>
      <c r="M21" s="50">
        <f t="shared" si="2"/>
        <v>832.5999999999999</v>
      </c>
      <c r="N21" s="57" t="s">
        <v>70</v>
      </c>
      <c r="O21" s="39"/>
    </row>
    <row r="22" spans="1:15" ht="34.5" customHeight="1">
      <c r="A22" s="46">
        <v>14</v>
      </c>
      <c r="B22" s="70" t="s">
        <v>71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v>660</v>
      </c>
      <c r="K22" s="49">
        <f>284.9+7.6+8+7.4+7.9+6.9+7.5</f>
        <v>330.19999999999993</v>
      </c>
      <c r="L22" s="48">
        <f t="shared" si="1"/>
        <v>990.1999999999999</v>
      </c>
      <c r="M22" s="50">
        <f t="shared" si="2"/>
        <v>990.1999999999999</v>
      </c>
      <c r="N22" s="57" t="s">
        <v>72</v>
      </c>
      <c r="O22" s="39"/>
    </row>
    <row r="23" spans="1:15" ht="40.5" customHeight="1">
      <c r="A23" s="46">
        <v>15</v>
      </c>
      <c r="B23" s="70" t="s">
        <v>73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v>558</v>
      </c>
      <c r="K23" s="49">
        <f>240.8+6.5+7.6-0.9+6.3+6.7+5.9+6.2</f>
        <v>279.09999999999997</v>
      </c>
      <c r="L23" s="48">
        <f t="shared" si="1"/>
        <v>837.0999999999999</v>
      </c>
      <c r="M23" s="50">
        <f t="shared" si="2"/>
        <v>837.0999999999999</v>
      </c>
      <c r="N23" s="57" t="s">
        <v>74</v>
      </c>
      <c r="O23" s="39"/>
    </row>
    <row r="24" spans="1:15" ht="39.75" customHeight="1">
      <c r="A24" s="46">
        <v>16</v>
      </c>
      <c r="B24" s="70" t="s">
        <v>75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v>541.8</v>
      </c>
      <c r="K24" s="49">
        <f>236.8+6+6.2+5.8+6.2+5.4+5.8</f>
        <v>272.2</v>
      </c>
      <c r="L24" s="48">
        <f t="shared" si="1"/>
        <v>814</v>
      </c>
      <c r="M24" s="50">
        <f t="shared" si="2"/>
        <v>814</v>
      </c>
      <c r="N24" s="57" t="s">
        <v>74</v>
      </c>
      <c r="O24" s="39"/>
    </row>
    <row r="25" spans="1:15" ht="39.75" customHeight="1">
      <c r="A25" s="46">
        <v>17</v>
      </c>
      <c r="B25" s="70" t="s">
        <v>76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v>654.4</v>
      </c>
      <c r="K25" s="49">
        <f>259.3+10.2+10.6+9.9+10.6+9.3+9.9</f>
        <v>319.8</v>
      </c>
      <c r="L25" s="48">
        <f aca="true" t="shared" si="3" ref="L25:L34">SUM(G25:K25)</f>
        <v>974.2</v>
      </c>
      <c r="M25" s="50">
        <f aca="true" t="shared" si="4" ref="M25:M33">L25+F25</f>
        <v>974.2</v>
      </c>
      <c r="N25" s="57" t="s">
        <v>74</v>
      </c>
      <c r="O25" s="39"/>
    </row>
    <row r="26" spans="1:15" ht="39.75" customHeight="1">
      <c r="A26" s="46">
        <v>18</v>
      </c>
      <c r="B26" s="70" t="s">
        <v>77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v>514.6</v>
      </c>
      <c r="K26" s="49">
        <f>219.5+6.2+6.5+6.1+6.4+5.6+6.1</f>
        <v>256.4</v>
      </c>
      <c r="L26" s="48">
        <f t="shared" si="3"/>
        <v>771</v>
      </c>
      <c r="M26" s="50">
        <f t="shared" si="4"/>
        <v>771</v>
      </c>
      <c r="N26" s="57" t="s">
        <v>74</v>
      </c>
      <c r="O26" s="39"/>
    </row>
    <row r="27" spans="1:15" ht="39.75" customHeight="1">
      <c r="A27" s="46">
        <v>19</v>
      </c>
      <c r="B27" s="70" t="s">
        <v>78</v>
      </c>
      <c r="C27" s="1"/>
      <c r="D27" s="1"/>
      <c r="E27" s="1"/>
      <c r="F27" s="48">
        <f t="shared" si="0"/>
        <v>0</v>
      </c>
      <c r="G27" s="1"/>
      <c r="H27" s="1"/>
      <c r="I27" s="49"/>
      <c r="J27" s="49">
        <v>540</v>
      </c>
      <c r="K27" s="49">
        <f>212.2+8.4+8.6+8.1+8.6+7.6+8.1</f>
        <v>261.59999999999997</v>
      </c>
      <c r="L27" s="48">
        <f t="shared" si="3"/>
        <v>801.5999999999999</v>
      </c>
      <c r="M27" s="50">
        <f t="shared" si="4"/>
        <v>801.5999999999999</v>
      </c>
      <c r="N27" s="57" t="s">
        <v>79</v>
      </c>
      <c r="O27" s="39"/>
    </row>
    <row r="28" spans="1:15" ht="39.75" customHeight="1">
      <c r="A28" s="46">
        <v>20</v>
      </c>
      <c r="B28" s="70" t="s">
        <v>80</v>
      </c>
      <c r="C28" s="1"/>
      <c r="D28" s="1"/>
      <c r="E28" s="1"/>
      <c r="F28" s="48">
        <f t="shared" si="0"/>
        <v>0</v>
      </c>
      <c r="G28" s="1"/>
      <c r="H28" s="1"/>
      <c r="I28" s="49"/>
      <c r="J28" s="49">
        <v>885.5</v>
      </c>
      <c r="K28" s="49">
        <f>341.4+13.9+14.9+14+14.8+13.1+14</f>
        <v>426.09999999999997</v>
      </c>
      <c r="L28" s="48">
        <f t="shared" si="3"/>
        <v>1311.6</v>
      </c>
      <c r="M28" s="50">
        <f t="shared" si="4"/>
        <v>1311.6</v>
      </c>
      <c r="N28" s="57" t="s">
        <v>81</v>
      </c>
      <c r="O28" s="39"/>
    </row>
    <row r="29" spans="1:15" ht="39.75" customHeight="1">
      <c r="A29" s="46">
        <v>21</v>
      </c>
      <c r="B29" s="70" t="s">
        <v>82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v>573.1</v>
      </c>
      <c r="K29" s="49">
        <f>190.1+12+12.9+12+12.9+11.2+12</f>
        <v>263.1</v>
      </c>
      <c r="L29" s="48">
        <f t="shared" si="3"/>
        <v>836.2</v>
      </c>
      <c r="M29" s="50">
        <f t="shared" si="4"/>
        <v>836.2</v>
      </c>
      <c r="N29" s="57" t="s">
        <v>81</v>
      </c>
      <c r="O29" s="39"/>
    </row>
    <row r="30" spans="1:14" ht="24">
      <c r="A30" s="46">
        <v>22</v>
      </c>
      <c r="B30" s="70" t="s">
        <v>83</v>
      </c>
      <c r="C30" s="1"/>
      <c r="D30" s="1"/>
      <c r="E30" s="1"/>
      <c r="F30" s="48">
        <f t="shared" si="0"/>
        <v>0</v>
      </c>
      <c r="G30" s="1">
        <v>512.4</v>
      </c>
      <c r="H30" s="1"/>
      <c r="I30" s="49"/>
      <c r="J30" s="49"/>
      <c r="K30" s="49">
        <f>437.7+6.8+7.4+6.8-13.1</f>
        <v>445.59999999999997</v>
      </c>
      <c r="L30" s="48">
        <f t="shared" si="3"/>
        <v>958</v>
      </c>
      <c r="M30" s="50">
        <f t="shared" si="4"/>
        <v>958</v>
      </c>
      <c r="N30" s="57" t="s">
        <v>90</v>
      </c>
    </row>
    <row r="31" spans="1:15" ht="36">
      <c r="A31" s="46">
        <v>23</v>
      </c>
      <c r="B31" s="71" t="s">
        <v>37</v>
      </c>
      <c r="C31" s="1"/>
      <c r="D31" s="1"/>
      <c r="E31" s="1"/>
      <c r="F31" s="48">
        <f t="shared" si="0"/>
        <v>0</v>
      </c>
      <c r="G31" s="63">
        <f>900.3+95.7+95.8</f>
        <v>1091.8</v>
      </c>
      <c r="H31" s="1"/>
      <c r="I31" s="49"/>
      <c r="J31" s="49"/>
      <c r="K31" s="49">
        <f>700.2+7.8+9.5+8.3+8.7+9.1+8.4+8.6+9.4+8.7+9.2+8.3+7.9</f>
        <v>804.1</v>
      </c>
      <c r="L31" s="48">
        <f t="shared" si="3"/>
        <v>1895.9</v>
      </c>
      <c r="M31" s="50">
        <f t="shared" si="4"/>
        <v>1895.9</v>
      </c>
      <c r="N31" s="57" t="s">
        <v>58</v>
      </c>
      <c r="O31" s="69"/>
    </row>
    <row r="32" spans="1:14" ht="27">
      <c r="A32" s="46">
        <v>24</v>
      </c>
      <c r="B32" s="71" t="s">
        <v>38</v>
      </c>
      <c r="C32" s="46">
        <f>1925.9+3.8</f>
        <v>1929.7</v>
      </c>
      <c r="D32" s="1"/>
      <c r="E32" s="51">
        <f>820.3+24.7+30.2+26.4+27.4+29.2+23.5+12.7</f>
        <v>994.4000000000001</v>
      </c>
      <c r="F32" s="48">
        <f t="shared" si="0"/>
        <v>2924.1000000000004</v>
      </c>
      <c r="G32" s="63">
        <f>3520.1+7.9</f>
        <v>3528</v>
      </c>
      <c r="H32" s="1"/>
      <c r="I32" s="49"/>
      <c r="J32" s="49"/>
      <c r="K32" s="49">
        <f>67+141.6+173.2+152.1+157.4+167.9+152.1+157.4</f>
        <v>1168.7</v>
      </c>
      <c r="L32" s="48">
        <f t="shared" si="3"/>
        <v>4696.7</v>
      </c>
      <c r="M32" s="50">
        <f t="shared" si="4"/>
        <v>7620.8</v>
      </c>
      <c r="N32" s="57" t="s">
        <v>87</v>
      </c>
    </row>
    <row r="33" spans="1:14" ht="36">
      <c r="A33" s="46">
        <v>25</v>
      </c>
      <c r="B33" s="72" t="s">
        <v>84</v>
      </c>
      <c r="C33" s="46"/>
      <c r="D33" s="1"/>
      <c r="E33" s="51"/>
      <c r="F33" s="48">
        <f t="shared" si="0"/>
        <v>0</v>
      </c>
      <c r="G33" s="63">
        <v>527.3</v>
      </c>
      <c r="H33" s="1"/>
      <c r="I33" s="49"/>
      <c r="J33" s="49"/>
      <c r="K33" s="49">
        <v>262.6</v>
      </c>
      <c r="L33" s="48">
        <f t="shared" si="3"/>
        <v>789.9</v>
      </c>
      <c r="M33" s="50">
        <f t="shared" si="4"/>
        <v>789.9</v>
      </c>
      <c r="N33" s="57" t="s">
        <v>85</v>
      </c>
    </row>
    <row r="34" spans="1:16" ht="51">
      <c r="A34" s="87" t="s">
        <v>3</v>
      </c>
      <c r="B34" s="88"/>
      <c r="C34" s="52">
        <f aca="true" t="shared" si="5" ref="C34:K34">SUM(C9:C33)</f>
        <v>1929.7</v>
      </c>
      <c r="D34" s="52">
        <f t="shared" si="5"/>
        <v>0</v>
      </c>
      <c r="E34" s="52">
        <f t="shared" si="5"/>
        <v>994.4000000000001</v>
      </c>
      <c r="F34" s="52">
        <f t="shared" si="5"/>
        <v>2924.1000000000004</v>
      </c>
      <c r="G34" s="52">
        <f t="shared" si="5"/>
        <v>5659.5</v>
      </c>
      <c r="H34" s="52">
        <f t="shared" si="5"/>
        <v>0</v>
      </c>
      <c r="I34" s="52">
        <f t="shared" si="5"/>
        <v>3760.3</v>
      </c>
      <c r="J34" s="52">
        <f t="shared" si="5"/>
        <v>11953.699999999999</v>
      </c>
      <c r="K34" s="52">
        <f t="shared" si="5"/>
        <v>10740.500000000002</v>
      </c>
      <c r="L34" s="52">
        <f t="shared" si="3"/>
        <v>32114</v>
      </c>
      <c r="M34" s="52">
        <f>SUM(M9:M33)</f>
        <v>35038.1</v>
      </c>
      <c r="N34" s="27" t="s">
        <v>93</v>
      </c>
      <c r="P34" s="39"/>
    </row>
    <row r="35" spans="1:14" ht="14.25">
      <c r="A35" s="53">
        <v>2</v>
      </c>
      <c r="B35" s="47" t="s">
        <v>59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5" ht="51">
      <c r="A36" s="59">
        <v>1</v>
      </c>
      <c r="B36" s="64" t="s">
        <v>60</v>
      </c>
      <c r="C36" s="60"/>
      <c r="D36" s="60"/>
      <c r="E36" s="60"/>
      <c r="F36" s="60">
        <f>SUM(C36:E36)</f>
        <v>0</v>
      </c>
      <c r="G36" s="60">
        <v>570.7</v>
      </c>
      <c r="H36" s="60"/>
      <c r="I36" s="60"/>
      <c r="J36" s="60"/>
      <c r="K36" s="60">
        <f>586.7+13.1+6.4+6.2+7.3+6.4+6.6+44.8</f>
        <v>677.5</v>
      </c>
      <c r="L36" s="60">
        <f>SUM(G36:K36)</f>
        <v>1248.2</v>
      </c>
      <c r="M36" s="60">
        <f>SUM(L36,F36)</f>
        <v>1248.2</v>
      </c>
      <c r="N36" s="62" t="s">
        <v>61</v>
      </c>
      <c r="O36" s="39"/>
    </row>
    <row r="37" spans="1:14" ht="14.25">
      <c r="A37" s="87" t="s">
        <v>3</v>
      </c>
      <c r="B37" s="88"/>
      <c r="C37" s="52">
        <f aca="true" t="shared" si="6" ref="C37:M37">SUM(C36:C36)</f>
        <v>0</v>
      </c>
      <c r="D37" s="52">
        <f t="shared" si="6"/>
        <v>0</v>
      </c>
      <c r="E37" s="52">
        <f t="shared" si="6"/>
        <v>0</v>
      </c>
      <c r="F37" s="52">
        <f t="shared" si="6"/>
        <v>0</v>
      </c>
      <c r="G37" s="52">
        <f t="shared" si="6"/>
        <v>570.7</v>
      </c>
      <c r="H37" s="52">
        <f t="shared" si="6"/>
        <v>0</v>
      </c>
      <c r="I37" s="52">
        <f t="shared" si="6"/>
        <v>0</v>
      </c>
      <c r="J37" s="52">
        <f t="shared" si="6"/>
        <v>0</v>
      </c>
      <c r="K37" s="52">
        <f t="shared" si="6"/>
        <v>677.5</v>
      </c>
      <c r="L37" s="52">
        <f t="shared" si="6"/>
        <v>1248.2</v>
      </c>
      <c r="M37" s="52">
        <f t="shared" si="6"/>
        <v>1248.2</v>
      </c>
      <c r="N37" s="27"/>
    </row>
    <row r="38" spans="1:14" ht="14.25">
      <c r="A38" s="53">
        <v>3</v>
      </c>
      <c r="B38" s="47" t="s">
        <v>25</v>
      </c>
      <c r="C38" s="54"/>
      <c r="D38" s="54"/>
      <c r="E38" s="54"/>
      <c r="F38" s="48"/>
      <c r="G38" s="54"/>
      <c r="H38" s="54"/>
      <c r="I38" s="54"/>
      <c r="J38" s="54"/>
      <c r="K38" s="54"/>
      <c r="L38" s="48"/>
      <c r="M38" s="50"/>
      <c r="N38" s="58"/>
    </row>
    <row r="39" spans="1:15" ht="99.75" customHeight="1">
      <c r="A39" s="46">
        <v>1</v>
      </c>
      <c r="B39" s="68" t="s">
        <v>29</v>
      </c>
      <c r="C39" s="54"/>
      <c r="D39" s="54">
        <f>356.6+284.9-6-3+281.1</f>
        <v>913.6</v>
      </c>
      <c r="E39" s="54">
        <f>299.5+9.6+4.8+15.6+4.8+4.8+4.8+4.8+4.8+4.8</f>
        <v>358.3000000000001</v>
      </c>
      <c r="F39" s="48">
        <f>SUM(C39:E39)</f>
        <v>1271.9</v>
      </c>
      <c r="G39" s="54"/>
      <c r="H39" s="54"/>
      <c r="I39" s="54"/>
      <c r="J39" s="54"/>
      <c r="K39" s="54"/>
      <c r="L39" s="48">
        <f>SUM(G39:K39)</f>
        <v>0</v>
      </c>
      <c r="M39" s="50">
        <f>L39+F39</f>
        <v>1271.9</v>
      </c>
      <c r="N39" s="57" t="s">
        <v>88</v>
      </c>
      <c r="O39" s="39"/>
    </row>
    <row r="40" spans="1:14" ht="30" customHeight="1">
      <c r="A40" s="87" t="s">
        <v>3</v>
      </c>
      <c r="B40" s="88"/>
      <c r="C40" s="52">
        <f>SUM(C39)</f>
        <v>0</v>
      </c>
      <c r="D40" s="52">
        <f>SUM(D39)</f>
        <v>913.6</v>
      </c>
      <c r="E40" s="52">
        <f>SUM(E39)</f>
        <v>358.3000000000001</v>
      </c>
      <c r="F40" s="52">
        <f>SUM(C40:E40)</f>
        <v>1271.9</v>
      </c>
      <c r="G40" s="52">
        <f>SUM(G39)</f>
        <v>0</v>
      </c>
      <c r="H40" s="52">
        <f>SUM(H39)</f>
        <v>0</v>
      </c>
      <c r="I40" s="52">
        <f>SUM(I39)</f>
        <v>0</v>
      </c>
      <c r="J40" s="52">
        <f>SUM(J39)</f>
        <v>0</v>
      </c>
      <c r="K40" s="52">
        <f>SUM(K39)</f>
        <v>0</v>
      </c>
      <c r="L40" s="52">
        <f>SUM(G40:K40)</f>
        <v>0</v>
      </c>
      <c r="M40" s="52">
        <f>SUM(M38:M39)</f>
        <v>1271.9</v>
      </c>
      <c r="N40" s="57"/>
    </row>
    <row r="41" spans="1:14" ht="14.25">
      <c r="A41" s="53">
        <v>4</v>
      </c>
      <c r="B41" s="47" t="s">
        <v>26</v>
      </c>
      <c r="C41" s="54"/>
      <c r="D41" s="55"/>
      <c r="E41" s="55"/>
      <c r="F41" s="48"/>
      <c r="G41" s="54"/>
      <c r="H41" s="54"/>
      <c r="I41" s="54"/>
      <c r="J41" s="54"/>
      <c r="K41" s="54"/>
      <c r="L41" s="48"/>
      <c r="M41" s="50"/>
      <c r="N41" s="58"/>
    </row>
    <row r="42" spans="1:14" ht="60" customHeight="1">
      <c r="A42" s="46">
        <v>1</v>
      </c>
      <c r="B42" s="68" t="s">
        <v>27</v>
      </c>
      <c r="C42" s="54"/>
      <c r="D42" s="54">
        <f>460.7+293.3-214.1+66.7</f>
        <v>606.6</v>
      </c>
      <c r="E42" s="54">
        <f>177.3+42.7+30.8+5.6</f>
        <v>256.40000000000003</v>
      </c>
      <c r="F42" s="48">
        <f>SUM(C42:E42)</f>
        <v>863</v>
      </c>
      <c r="G42" s="54"/>
      <c r="H42" s="54"/>
      <c r="I42" s="54"/>
      <c r="J42" s="54"/>
      <c r="K42" s="54"/>
      <c r="L42" s="48">
        <f>SUM(G42:K42)</f>
        <v>0</v>
      </c>
      <c r="M42" s="50">
        <f>L42+F42</f>
        <v>863</v>
      </c>
      <c r="N42" s="57" t="s">
        <v>63</v>
      </c>
    </row>
    <row r="43" spans="1:14" ht="60" customHeight="1">
      <c r="A43" s="46">
        <v>2</v>
      </c>
      <c r="B43" s="68" t="s">
        <v>62</v>
      </c>
      <c r="C43" s="54"/>
      <c r="D43" s="54">
        <v>664.2</v>
      </c>
      <c r="E43" s="54">
        <v>311.3</v>
      </c>
      <c r="F43" s="48">
        <f>SUM(C43:E43)</f>
        <v>975.5</v>
      </c>
      <c r="G43" s="54"/>
      <c r="H43" s="54"/>
      <c r="I43" s="54"/>
      <c r="J43" s="54"/>
      <c r="K43" s="54"/>
      <c r="L43" s="48">
        <f>SUM(G43:K43)</f>
        <v>0</v>
      </c>
      <c r="M43" s="50">
        <f>L43+F43</f>
        <v>975.5</v>
      </c>
      <c r="N43" s="57" t="s">
        <v>63</v>
      </c>
    </row>
    <row r="44" spans="1:14" ht="14.25">
      <c r="A44" s="87" t="s">
        <v>3</v>
      </c>
      <c r="B44" s="88"/>
      <c r="C44" s="52">
        <f aca="true" t="shared" si="7" ref="C44:K44">SUM(C42:C43)</f>
        <v>0</v>
      </c>
      <c r="D44" s="52">
        <f t="shared" si="7"/>
        <v>1270.8000000000002</v>
      </c>
      <c r="E44" s="52">
        <f t="shared" si="7"/>
        <v>567.7</v>
      </c>
      <c r="F44" s="52">
        <f t="shared" si="7"/>
        <v>1838.5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  <c r="K44" s="52">
        <f t="shared" si="7"/>
        <v>0</v>
      </c>
      <c r="L44" s="52">
        <f>SUM(G44:K44)</f>
        <v>0</v>
      </c>
      <c r="M44" s="52">
        <f>SUM(M42:M43)</f>
        <v>1838.5</v>
      </c>
      <c r="N44" s="17"/>
    </row>
    <row r="45" spans="1:16" ht="55.5" customHeight="1">
      <c r="A45" s="89" t="s">
        <v>4</v>
      </c>
      <c r="B45" s="90"/>
      <c r="C45" s="56">
        <f aca="true" t="shared" si="8" ref="C45:M45">SUM(C44+C40+C37+C34)</f>
        <v>1929.7</v>
      </c>
      <c r="D45" s="56">
        <f t="shared" si="8"/>
        <v>2184.4</v>
      </c>
      <c r="E45" s="56">
        <f t="shared" si="8"/>
        <v>1920.4000000000003</v>
      </c>
      <c r="F45" s="56">
        <f t="shared" si="8"/>
        <v>6034.5</v>
      </c>
      <c r="G45" s="56">
        <f t="shared" si="8"/>
        <v>6230.2</v>
      </c>
      <c r="H45" s="56">
        <f t="shared" si="8"/>
        <v>0</v>
      </c>
      <c r="I45" s="56">
        <f t="shared" si="8"/>
        <v>3760.3</v>
      </c>
      <c r="J45" s="56">
        <f t="shared" si="8"/>
        <v>11953.699999999999</v>
      </c>
      <c r="K45" s="56">
        <f t="shared" si="8"/>
        <v>11418.000000000002</v>
      </c>
      <c r="L45" s="56">
        <f t="shared" si="8"/>
        <v>33362.2</v>
      </c>
      <c r="M45" s="56">
        <f t="shared" si="8"/>
        <v>39396.7</v>
      </c>
      <c r="N45" s="27" t="s">
        <v>94</v>
      </c>
      <c r="P45" s="39"/>
    </row>
  </sheetData>
  <sheetProtection/>
  <mergeCells count="17">
    <mergeCell ref="E5:E6"/>
    <mergeCell ref="K5:K6"/>
    <mergeCell ref="A44:B44"/>
    <mergeCell ref="A45:B45"/>
    <mergeCell ref="A34:B34"/>
    <mergeCell ref="A40:B40"/>
    <mergeCell ref="A37:B37"/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M16384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101" t="s">
        <v>0</v>
      </c>
      <c r="B4" s="102" t="s">
        <v>1</v>
      </c>
      <c r="C4" s="99" t="s">
        <v>16</v>
      </c>
      <c r="D4" s="104"/>
      <c r="E4" s="105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4" t="s">
        <v>22</v>
      </c>
      <c r="K4" s="91" t="s">
        <v>2</v>
      </c>
      <c r="L4" s="98" t="s">
        <v>15</v>
      </c>
    </row>
    <row r="5" spans="1:12" ht="34.5" customHeight="1">
      <c r="A5" s="101"/>
      <c r="B5" s="103"/>
      <c r="C5" s="1" t="s">
        <v>14</v>
      </c>
      <c r="D5" s="1" t="s">
        <v>9</v>
      </c>
      <c r="E5" s="106"/>
      <c r="F5" s="99" t="s">
        <v>8</v>
      </c>
      <c r="G5" s="100"/>
      <c r="H5" s="99" t="s">
        <v>13</v>
      </c>
      <c r="I5" s="100"/>
      <c r="J5" s="85"/>
      <c r="K5" s="92"/>
      <c r="L5" s="98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3">
        <v>1</v>
      </c>
      <c r="B7" s="66" t="s">
        <v>39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6" t="s">
        <v>51</v>
      </c>
    </row>
    <row r="8" spans="1:12" ht="70.5" customHeight="1">
      <c r="A8" s="33">
        <v>2</v>
      </c>
      <c r="B8" s="67" t="s">
        <v>40</v>
      </c>
      <c r="C8" s="13"/>
      <c r="D8" s="13">
        <v>2804.1</v>
      </c>
      <c r="E8" s="28">
        <f>C8+D8</f>
        <v>2804.1</v>
      </c>
      <c r="F8" s="13"/>
      <c r="G8" s="13"/>
      <c r="H8" s="13"/>
      <c r="I8" s="13"/>
      <c r="J8" s="29">
        <f t="shared" si="0"/>
        <v>0</v>
      </c>
      <c r="K8" s="30">
        <f>J8+E8</f>
        <v>2804.1</v>
      </c>
      <c r="L8" s="36" t="s">
        <v>42</v>
      </c>
    </row>
    <row r="9" spans="1:12" ht="57" customHeight="1">
      <c r="A9" s="94" t="s">
        <v>3</v>
      </c>
      <c r="B9" s="95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57" t="s">
        <v>95</v>
      </c>
    </row>
    <row r="10" spans="1:12" ht="16.5" customHeight="1">
      <c r="A10" s="40">
        <v>2</v>
      </c>
      <c r="B10" s="32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7"/>
    </row>
    <row r="11" spans="1:12" ht="101.25" customHeight="1">
      <c r="A11" s="35">
        <v>1</v>
      </c>
      <c r="B11" s="65" t="s">
        <v>28</v>
      </c>
      <c r="C11" s="13">
        <v>2675.9</v>
      </c>
      <c r="D11" s="13"/>
      <c r="E11" s="28">
        <f>SUM(C11:D11)</f>
        <v>2675.9</v>
      </c>
      <c r="F11" s="13"/>
      <c r="G11" s="13"/>
      <c r="H11" s="13"/>
      <c r="I11" s="13"/>
      <c r="J11" s="29">
        <f>SUM(F11:I11)</f>
        <v>0</v>
      </c>
      <c r="K11" s="30">
        <f>J11+E11</f>
        <v>2675.9</v>
      </c>
      <c r="L11" s="36" t="s">
        <v>43</v>
      </c>
    </row>
    <row r="12" spans="1:12" ht="27.75" customHeight="1">
      <c r="A12" s="94" t="s">
        <v>3</v>
      </c>
      <c r="B12" s="95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7"/>
    </row>
    <row r="13" spans="1:12" ht="15" customHeight="1">
      <c r="A13" s="34">
        <v>3</v>
      </c>
      <c r="B13" s="32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7"/>
    </row>
    <row r="14" spans="1:12" ht="123.75">
      <c r="A14" s="33">
        <v>1</v>
      </c>
      <c r="B14" s="66" t="s">
        <v>41</v>
      </c>
      <c r="C14" s="2"/>
      <c r="D14" s="13">
        <f>902.5+205+205-10</f>
        <v>1302.5</v>
      </c>
      <c r="E14" s="28">
        <f>C14+D14</f>
        <v>1302.5</v>
      </c>
      <c r="F14" s="2"/>
      <c r="G14" s="2"/>
      <c r="H14" s="2"/>
      <c r="I14" s="2"/>
      <c r="J14" s="29">
        <f t="shared" si="0"/>
        <v>0</v>
      </c>
      <c r="K14" s="30">
        <f>J14+E14</f>
        <v>1302.5</v>
      </c>
      <c r="L14" s="36" t="s">
        <v>89</v>
      </c>
    </row>
    <row r="15" spans="1:12" ht="17.25">
      <c r="A15" s="94" t="s">
        <v>3</v>
      </c>
      <c r="B15" s="95"/>
      <c r="C15" s="15">
        <f>SUM(C14)</f>
        <v>0</v>
      </c>
      <c r="D15" s="15">
        <f>SUM(D14)</f>
        <v>1302.5</v>
      </c>
      <c r="E15" s="23">
        <f>SUM(C15:D15)</f>
        <v>1302.5</v>
      </c>
      <c r="F15" s="24"/>
      <c r="G15" s="24"/>
      <c r="H15" s="24"/>
      <c r="I15" s="24"/>
      <c r="J15" s="25"/>
      <c r="K15" s="26">
        <f>SUM(K14)</f>
        <v>1302.5</v>
      </c>
      <c r="L15" s="16"/>
    </row>
    <row r="16" spans="1:12" ht="51.75" customHeight="1">
      <c r="A16" s="96" t="s">
        <v>4</v>
      </c>
      <c r="B16" s="97"/>
      <c r="C16" s="21">
        <f>C15+C12+C9</f>
        <v>2675.9</v>
      </c>
      <c r="D16" s="21">
        <f aca="true" t="shared" si="1" ref="D16:K16">D15+D12+D9</f>
        <v>5532.9</v>
      </c>
      <c r="E16" s="21">
        <f t="shared" si="1"/>
        <v>8208.8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8208.8</v>
      </c>
      <c r="L16" s="57" t="s">
        <v>96</v>
      </c>
    </row>
    <row r="17" spans="3:11" ht="12.75"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14">
    <mergeCell ref="A4:A5"/>
    <mergeCell ref="B4:B5"/>
    <mergeCell ref="C4:D4"/>
    <mergeCell ref="E4:E5"/>
    <mergeCell ref="J4:J5"/>
    <mergeCell ref="K4:K5"/>
    <mergeCell ref="A2:L2"/>
    <mergeCell ref="A15:B15"/>
    <mergeCell ref="A16:B16"/>
    <mergeCell ref="A12:B12"/>
    <mergeCell ref="A9:B9"/>
    <mergeCell ref="L4:L5"/>
    <mergeCell ref="F5:G5"/>
    <mergeCell ref="H5:I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2016-07-28T06:52:54Z</cp:lastPrinted>
  <dcterms:created xsi:type="dcterms:W3CDTF">1996-10-14T23:33:28Z</dcterms:created>
  <dcterms:modified xsi:type="dcterms:W3CDTF">2017-01-20T12:06:16Z</dcterms:modified>
  <cp:category/>
  <cp:version/>
  <cp:contentType/>
  <cp:contentStatus/>
</cp:coreProperties>
</file>