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4110" windowHeight="1995" tabRatio="458" activeTab="0"/>
  </bookViews>
  <sheets>
    <sheet name="Shirak" sheetId="1" r:id="rId1"/>
    <sheet name="hogh@guyq" sheetId="2" r:id="rId2"/>
  </sheets>
  <definedNames>
    <definedName name="_xlnm.Print_Titles" localSheetId="0">'Shirak'!$A:$B,'Shirak'!$4:$9</definedName>
  </definedNames>
  <calcPr fullCalcOnLoad="1"/>
</workbook>
</file>

<file path=xl/sharedStrings.xml><?xml version="1.0" encoding="utf-8"?>
<sst xmlns="http://schemas.openxmlformats.org/spreadsheetml/2006/main" count="328" uniqueCount="122">
  <si>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</si>
  <si>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</si>
  <si>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 xml:space="preserve">փաստ </t>
  </si>
  <si>
    <t xml:space="preserve">
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</si>
  <si>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</si>
  <si>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</si>
  <si>
    <t>տող 1150
Համայնքի բյուջե վճարվող պետական տուրքեր
(տող 1151 )</t>
  </si>
  <si>
    <t>տող1160
 1.5 Այլ հարկային եկամուտներ</t>
  </si>
  <si>
    <t>տող1257
գ) Պետական բյուջեից համայնքի վարչական բյուջեին տրամադրվող նպատակային հատկացումներ (սուբվենցիաներ)</t>
  </si>
  <si>
    <t>տող1258
դ) Այլ համայնքների բյուջեներից ընթացիկ ծախսերի ֆինանսավորման նպատակով ստացվող պաշտոնական դրամաշնորհներ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</si>
  <si>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</si>
  <si>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</si>
  <si>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</si>
  <si>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>3.3 գույքի վարձակալությունից եկամուտներ
(տող 1331 + տող 1332 + տող 1333 + 1334)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</si>
  <si>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</si>
  <si>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</si>
  <si>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</si>
  <si>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</si>
  <si>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</si>
  <si>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</si>
  <si>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</si>
  <si>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</si>
  <si>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</si>
  <si>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</si>
  <si>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</si>
  <si>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Հ/հ</t>
  </si>
  <si>
    <t>1. ՀԱՐԿԵՐ ԵՎ ՏՈՒՐՔԵՐ</t>
  </si>
  <si>
    <t xml:space="preserve"> տող 1390
3.9 Այլ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</si>
  <si>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</si>
  <si>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</si>
  <si>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</si>
  <si>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</si>
  <si>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</si>
  <si>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</si>
  <si>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</si>
  <si>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</si>
  <si>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</si>
  <si>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r>
      <rPr>
        <b/>
        <sz val="9"/>
        <rFont val="GHEA Grapalat"/>
        <family val="3"/>
      </rPr>
      <t xml:space="preserve"> տող 1342</t>
    </r>
    <r>
      <rPr>
        <sz val="9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</si>
  <si>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9"/>
        <rFont val="GHEA Grapalat"/>
        <family val="3"/>
      </rPr>
      <t xml:space="preserve"> տող 1351</t>
    </r>
    <r>
      <rPr>
        <sz val="9"/>
        <rFont val="GHEA Grapalat"/>
        <family val="3"/>
      </rPr>
      <t xml:space="preserve">
Տեղական վճարներ</t>
    </r>
  </si>
  <si>
    <r>
      <rPr>
        <b/>
        <sz val="9"/>
        <rFont val="GHEA Grapalat"/>
        <family val="3"/>
      </rPr>
      <t xml:space="preserve"> տող 1352</t>
    </r>
    <r>
      <rPr>
        <sz val="9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</si>
  <si>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9"/>
        <rFont val="GHEA Grapalat"/>
        <family val="3"/>
      </rPr>
      <t>տող 1220+1240</t>
    </r>
    <r>
      <rPr>
        <sz val="9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</si>
  <si>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9"/>
        <rFont val="GHEA Grapalat"/>
        <family val="3"/>
      </rPr>
      <t xml:space="preserve"> տող 1260</t>
    </r>
    <r>
      <rPr>
        <sz val="9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</si>
  <si>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9"/>
        <rFont val="GHEA Grapalat"/>
        <family val="3"/>
      </rPr>
      <t xml:space="preserve"> տող 1381+տող 1382</t>
    </r>
    <r>
      <rPr>
        <sz val="9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</si>
  <si>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9"/>
        <rFont val="GHEA Grapalat"/>
        <family val="3"/>
      </rPr>
      <t>տող 1391+1393</t>
    </r>
    <r>
      <rPr>
        <sz val="9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</si>
  <si>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9"/>
        <rFont val="GHEA Grapalat"/>
        <family val="3"/>
      </rPr>
      <t>տող 1392</t>
    </r>
    <r>
      <rPr>
        <sz val="9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</si>
  <si>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t xml:space="preserve">որից` 
Սեփական եկամուտներ
</t>
    </r>
    <r>
      <rPr>
        <sz val="9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</si>
  <si>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</si>
  <si>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</si>
  <si>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</si>
  <si>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rPr>
        <b/>
        <sz val="9"/>
        <rFont val="GHEA Grapalat"/>
        <family val="3"/>
      </rPr>
      <t>տող 1341</t>
    </r>
    <r>
      <rPr>
        <sz val="9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  </r>
  </si>
  <si>
    <t>Հաշվետու ժամանակաշրջան</t>
  </si>
  <si>
    <t xml:space="preserve">փաստ.                                                                            </t>
  </si>
  <si>
    <t>կատ. %-ը</t>
  </si>
  <si>
    <t xml:space="preserve">                                                                 Þ»ÕáõÙÁ</t>
  </si>
  <si>
    <t xml:space="preserve">                                  ïáÕ 1000</t>
  </si>
  <si>
    <t xml:space="preserve">                                 ü à Ü ¸ ² Ú Æ Ü</t>
  </si>
  <si>
    <t xml:space="preserve">                                                            Þ»ÕáõÙÁ </t>
  </si>
  <si>
    <t xml:space="preserve">                                    ïáÕ 1000</t>
  </si>
  <si>
    <t xml:space="preserve">  ÀÜ¸²ØºÜÀ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</si>
  <si>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</si>
  <si>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</si>
  <si>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</si>
  <si>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</si>
  <si>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</si>
  <si>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</si>
  <si>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</si>
  <si>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</si>
  <si>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</si>
  <si>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Հայկավան</t>
  </si>
  <si>
    <t>Ղարիբջանյան</t>
  </si>
  <si>
    <t>Մարմաշեն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</si>
  <si>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</si>
  <si>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</si>
  <si>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</si>
  <si>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</si>
  <si>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</si>
  <si>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</si>
  <si>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</si>
  <si>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</si>
  <si>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</si>
  <si>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</si>
  <si>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</si>
  <si>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</si>
  <si>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</si>
  <si>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</si>
  <si>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</si>
  <si>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</si>
  <si>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</si>
  <si>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</si>
  <si>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</si>
  <si>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</si>
  <si>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</si>
  <si>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</si>
  <si>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</si>
  <si>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</si>
  <si>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</si>
  <si>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Ամասիա</t>
  </si>
  <si>
    <t>Աշոցք</t>
  </si>
  <si>
    <t>Սարապատ</t>
  </si>
  <si>
    <t xml:space="preserve"> Հ Ա Շ Վ Ե Տ Վ ՈՒ Թ Յ ՈՒ Ն</t>
  </si>
  <si>
    <t>Աղբահանության վճար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</si>
  <si>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</si>
  <si>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</si>
  <si>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</si>
  <si>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</si>
  <si>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 xml:space="preserve">Գանձված  հողի հարկի  ապառքի գումարը  </t>
  </si>
  <si>
    <t xml:space="preserve">փաստ.                                                                       </t>
  </si>
  <si>
    <t xml:space="preserve">ծրագիր    տարեկան </t>
  </si>
  <si>
    <t xml:space="preserve">ծրագիր  տարեկան </t>
  </si>
  <si>
    <t>Անի</t>
  </si>
  <si>
    <t>/հազար դրամ/</t>
  </si>
  <si>
    <t>տող1256
գ) Պետական բյուջեից համայնքի վարչական բյուջեին տրամադրվող այլ դոտացիաներ</t>
  </si>
  <si>
    <t>ԸՆԴԱՄԵՆԸ</t>
  </si>
  <si>
    <t>Արփի</t>
  </si>
  <si>
    <t>Ընդամենը գույքահարկի ապառքը 01.01.18թ. դրությամբ*</t>
  </si>
  <si>
    <t>Ընդամենը հողի հարկի ապառքը 01.01.18թ. դրությամբ*</t>
  </si>
  <si>
    <t>2018թ. բյուջեում ներառված գույքահարկի ապառքի գումարը</t>
  </si>
  <si>
    <t>2018թ. բյուջեում ներառված հողի հարկի ապառքի գումարը*</t>
  </si>
  <si>
    <t xml:space="preserve">  ՀՀ ՇԻՐԱԿԻ ՄԱՐԶԻ ՀԱՄԱՅՆՔՆԵՐԻ ԲՅՈՒՋԵՏԱՅԻՆ ԵԿԱՄՈՒՏՆԵՐԻ ՀԱՇՎԱՐԿԱՅԻՆ ՑՈՒՑԱՆԻՇՆԵՐԻ ՎԵՐԱԲԵՐՅԱԼ (աճողական)
2018թ. մարտի 1-ի դրությամբ (2 ամսվա ծրագիր)</t>
  </si>
  <si>
    <t xml:space="preserve">ծրագիր 2 ամիս          </t>
  </si>
  <si>
    <t>ծրագիր 2 ամիս</t>
  </si>
  <si>
    <t xml:space="preserve">ծրագիր  2 ամիս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</si>
</sst>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#,##0.000"/>
    <numFmt numFmtId="220" formatCode="&quot;Да&quot;;&quot;Да&quot;;&quot;Нет&quot;"/>
    <numFmt numFmtId="221" formatCode="&quot;Истина&quot;;&quot;Истина&quot;;&quot;Ложь&quot;"/>
    <numFmt numFmtId="222" formatCode="&quot;Вкл&quot;;&quot;Вкл&quot;;&quot;Выкл&quot;"/>
    <numFmt numFmtId="223" formatCode="[$€-2]\ ###,000_);[Red]\([$€-2]\ ###,000\)"/>
  </numFmts>
  <fonts count="51">
    <font>
      <sz val="12"/>
      <name val="Times Armenian"/>
      <family val="0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10"/>
      <name val="Arial LatArm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Armeni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Armeni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Armeni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204" fontId="9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14" fontId="9" fillId="0" borderId="0" xfId="0" applyNumberFormat="1" applyFont="1" applyAlignment="1" applyProtection="1">
      <alignment/>
      <protection locked="0"/>
    </xf>
    <xf numFmtId="3" fontId="11" fillId="10" borderId="12" xfId="0" applyNumberFormat="1" applyFont="1" applyFill="1" applyBorder="1" applyAlignment="1" applyProtection="1">
      <alignment horizontal="center" vertical="center"/>
      <protection locked="0"/>
    </xf>
    <xf numFmtId="0" fontId="8" fillId="35" borderId="12" xfId="0" applyFont="1" applyFill="1" applyBorder="1" applyAlignment="1" applyProtection="1">
      <alignment horizontal="center" vertical="center" wrapText="1"/>
      <protection/>
    </xf>
    <xf numFmtId="215" fontId="8" fillId="0" borderId="12" xfId="0" applyNumberFormat="1" applyFont="1" applyFill="1" applyBorder="1" applyAlignment="1">
      <alignment horizontal="center" vertical="center"/>
    </xf>
    <xf numFmtId="215" fontId="8" fillId="0" borderId="12" xfId="0" applyNumberFormat="1" applyFont="1" applyBorder="1" applyAlignment="1" applyProtection="1">
      <alignment horizontal="center" vertical="center" wrapText="1"/>
      <protection locked="0"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215" fontId="8" fillId="0" borderId="12" xfId="0" applyNumberFormat="1" applyFont="1" applyBorder="1" applyAlignment="1" applyProtection="1">
      <alignment horizontal="center"/>
      <protection locked="0"/>
    </xf>
    <xf numFmtId="215" fontId="8" fillId="37" borderId="12" xfId="0" applyNumberFormat="1" applyFont="1" applyFill="1" applyBorder="1" applyAlignment="1" applyProtection="1">
      <alignment horizontal="center" vertical="center" wrapText="1"/>
      <protection/>
    </xf>
    <xf numFmtId="215" fontId="8" fillId="38" borderId="12" xfId="0" applyNumberFormat="1" applyFont="1" applyFill="1" applyBorder="1" applyAlignment="1" applyProtection="1">
      <alignment horizontal="center" vertical="center" wrapText="1"/>
      <protection locked="0"/>
    </xf>
    <xf numFmtId="215" fontId="8" fillId="39" borderId="12" xfId="0" applyNumberFormat="1" applyFont="1" applyFill="1" applyBorder="1" applyAlignment="1" applyProtection="1">
      <alignment horizontal="center" vertical="center" wrapText="1"/>
      <protection/>
    </xf>
    <xf numFmtId="215" fontId="8" fillId="40" borderId="12" xfId="0" applyNumberFormat="1" applyFont="1" applyFill="1" applyBorder="1" applyAlignment="1" applyProtection="1">
      <alignment horizontal="center" vertical="center" wrapText="1"/>
      <protection/>
    </xf>
    <xf numFmtId="215" fontId="8" fillId="40" borderId="12" xfId="0" applyNumberFormat="1" applyFont="1" applyFill="1" applyBorder="1" applyAlignment="1" applyProtection="1">
      <alignment horizontal="center" vertical="center" wrapText="1"/>
      <protection locked="0"/>
    </xf>
    <xf numFmtId="215" fontId="8" fillId="39" borderId="12" xfId="0" applyNumberFormat="1" applyFont="1" applyFill="1" applyBorder="1" applyAlignment="1" applyProtection="1">
      <alignment horizontal="center" vertical="center" wrapText="1"/>
      <protection locked="0"/>
    </xf>
    <xf numFmtId="215" fontId="8" fillId="0" borderId="12" xfId="0" applyNumberFormat="1" applyFont="1" applyBorder="1" applyAlignment="1" applyProtection="1">
      <alignment horizontal="center" vertical="center" wrapText="1"/>
      <protection/>
    </xf>
    <xf numFmtId="215" fontId="6" fillId="0" borderId="12" xfId="0" applyNumberFormat="1" applyFont="1" applyBorder="1" applyAlignment="1">
      <alignment horizontal="center" wrapText="1"/>
    </xf>
    <xf numFmtId="215" fontId="8" fillId="0" borderId="12" xfId="0" applyNumberFormat="1" applyFont="1" applyBorder="1" applyAlignment="1" applyProtection="1">
      <alignment horizontal="center"/>
      <protection/>
    </xf>
    <xf numFmtId="0" fontId="8" fillId="34" borderId="11" xfId="0" applyFont="1" applyFill="1" applyBorder="1" applyAlignment="1" applyProtection="1">
      <alignment vertical="center" wrapText="1"/>
      <protection/>
    </xf>
    <xf numFmtId="0" fontId="8" fillId="34" borderId="14" xfId="0" applyFont="1" applyFill="1" applyBorder="1" applyAlignment="1" applyProtection="1">
      <alignment vertical="center" wrapText="1"/>
      <protection/>
    </xf>
    <xf numFmtId="0" fontId="8" fillId="34" borderId="12" xfId="0" applyFont="1" applyFill="1" applyBorder="1" applyAlignment="1" applyProtection="1">
      <alignment horizontal="center" vertical="center" wrapText="1"/>
      <protection/>
    </xf>
    <xf numFmtId="204" fontId="8" fillId="0" borderId="12" xfId="0" applyNumberFormat="1" applyFont="1" applyFill="1" applyBorder="1" applyAlignment="1">
      <alignment horizontal="left" vertical="center"/>
    </xf>
    <xf numFmtId="204" fontId="8" fillId="0" borderId="12" xfId="0" applyNumberFormat="1" applyFont="1" applyBorder="1" applyAlignment="1">
      <alignment horizontal="center" vertical="center"/>
    </xf>
    <xf numFmtId="204" fontId="8" fillId="0" borderId="15" xfId="0" applyNumberFormat="1" applyFont="1" applyFill="1" applyBorder="1" applyAlignment="1">
      <alignment horizontal="left" vertical="center"/>
    </xf>
    <xf numFmtId="204" fontId="8" fillId="0" borderId="0" xfId="0" applyNumberFormat="1" applyFont="1" applyFill="1" applyAlignment="1">
      <alignment horizontal="left" vertical="center"/>
    </xf>
    <xf numFmtId="204" fontId="8" fillId="0" borderId="16" xfId="0" applyNumberFormat="1" applyFont="1" applyFill="1" applyBorder="1" applyAlignment="1">
      <alignment horizontal="left" vertical="center"/>
    </xf>
    <xf numFmtId="204" fontId="8" fillId="0" borderId="11" xfId="0" applyNumberFormat="1" applyFont="1" applyFill="1" applyBorder="1" applyAlignment="1">
      <alignment horizontal="left" vertical="center"/>
    </xf>
    <xf numFmtId="0" fontId="3" fillId="0" borderId="12" xfId="0" applyFont="1" applyBorder="1" applyAlignment="1" applyProtection="1">
      <alignment vertical="center"/>
      <protection locked="0"/>
    </xf>
    <xf numFmtId="215" fontId="8" fillId="0" borderId="12" xfId="0" applyNumberFormat="1" applyFont="1" applyBorder="1" applyAlignment="1" applyProtection="1">
      <alignment horizontal="center" vertical="center"/>
      <protection locked="0"/>
    </xf>
    <xf numFmtId="215" fontId="8" fillId="0" borderId="12" xfId="0" applyNumberFormat="1" applyFont="1" applyFill="1" applyBorder="1" applyAlignment="1" applyProtection="1">
      <alignment horizontal="center"/>
      <protection locked="0"/>
    </xf>
    <xf numFmtId="215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204" fontId="6" fillId="0" borderId="12" xfId="0" applyNumberFormat="1" applyFont="1" applyFill="1" applyBorder="1" applyAlignment="1">
      <alignment horizontal="left" vertical="center"/>
    </xf>
    <xf numFmtId="204" fontId="6" fillId="0" borderId="15" xfId="0" applyNumberFormat="1" applyFont="1" applyFill="1" applyBorder="1" applyAlignment="1">
      <alignment horizontal="left" vertical="center"/>
    </xf>
    <xf numFmtId="204" fontId="6" fillId="0" borderId="0" xfId="0" applyNumberFormat="1" applyFont="1" applyFill="1" applyAlignment="1">
      <alignment horizontal="left" vertical="center"/>
    </xf>
    <xf numFmtId="204" fontId="6" fillId="0" borderId="16" xfId="0" applyNumberFormat="1" applyFont="1" applyFill="1" applyBorder="1" applyAlignment="1">
      <alignment horizontal="left" vertical="center"/>
    </xf>
    <xf numFmtId="215" fontId="8" fillId="36" borderId="12" xfId="0" applyNumberFormat="1" applyFont="1" applyFill="1" applyBorder="1" applyAlignment="1" applyProtection="1">
      <alignment horizontal="center"/>
      <protection/>
    </xf>
    <xf numFmtId="204" fontId="8" fillId="0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204" fontId="8" fillId="36" borderId="12" xfId="0" applyNumberFormat="1" applyFont="1" applyFill="1" applyBorder="1" applyAlignment="1">
      <alignment horizontal="center" vertical="center"/>
    </xf>
    <xf numFmtId="215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8" fillId="0" borderId="15" xfId="0" applyNumberFormat="1" applyFont="1" applyBorder="1" applyAlignment="1" applyProtection="1">
      <alignment vertical="center" wrapText="1"/>
      <protection/>
    </xf>
    <xf numFmtId="4" fontId="8" fillId="0" borderId="10" xfId="0" applyNumberFormat="1" applyFont="1" applyBorder="1" applyAlignment="1" applyProtection="1">
      <alignment vertical="center" wrapText="1"/>
      <protection/>
    </xf>
    <xf numFmtId="4" fontId="8" fillId="0" borderId="17" xfId="0" applyNumberFormat="1" applyFont="1" applyBorder="1" applyAlignment="1" applyProtection="1">
      <alignment vertical="center" wrapText="1"/>
      <protection/>
    </xf>
    <xf numFmtId="4" fontId="8" fillId="41" borderId="16" xfId="0" applyNumberFormat="1" applyFont="1" applyFill="1" applyBorder="1" applyAlignment="1" applyProtection="1">
      <alignment vertical="center" wrapText="1"/>
      <protection/>
    </xf>
    <xf numFmtId="4" fontId="8" fillId="41" borderId="18" xfId="0" applyNumberFormat="1" applyFont="1" applyFill="1" applyBorder="1" applyAlignment="1" applyProtection="1">
      <alignment vertical="center" wrapText="1"/>
      <protection/>
    </xf>
    <xf numFmtId="4" fontId="8" fillId="41" borderId="19" xfId="0" applyNumberFormat="1" applyFont="1" applyFill="1" applyBorder="1" applyAlignment="1" applyProtection="1">
      <alignment vertical="center" wrapText="1"/>
      <protection/>
    </xf>
    <xf numFmtId="215" fontId="8" fillId="42" borderId="12" xfId="0" applyNumberFormat="1" applyFont="1" applyFill="1" applyBorder="1" applyAlignment="1" applyProtection="1">
      <alignment horizontal="center" vertical="center" wrapText="1"/>
      <protection locked="0"/>
    </xf>
    <xf numFmtId="204" fontId="8" fillId="42" borderId="12" xfId="0" applyNumberFormat="1" applyFont="1" applyFill="1" applyBorder="1" applyAlignment="1">
      <alignment horizontal="center" vertical="center"/>
    </xf>
    <xf numFmtId="215" fontId="8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7" xfId="0" applyFont="1" applyBorder="1" applyAlignment="1" applyProtection="1">
      <alignment vertical="center" wrapText="1"/>
      <protection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215" fontId="9" fillId="0" borderId="15" xfId="0" applyNumberFormat="1" applyFont="1" applyBorder="1" applyAlignment="1" applyProtection="1">
      <alignment horizontal="center" vertical="center" wrapText="1"/>
      <protection locked="0"/>
    </xf>
    <xf numFmtId="215" fontId="9" fillId="0" borderId="17" xfId="0" applyNumberFormat="1" applyFont="1" applyBorder="1" applyAlignment="1" applyProtection="1">
      <alignment horizontal="center" vertical="center" wrapText="1"/>
      <protection locked="0"/>
    </xf>
    <xf numFmtId="4" fontId="8" fillId="43" borderId="11" xfId="0" applyNumberFormat="1" applyFont="1" applyFill="1" applyBorder="1" applyAlignment="1" applyProtection="1">
      <alignment horizontal="center" vertical="center" wrapText="1"/>
      <protection/>
    </xf>
    <xf numFmtId="4" fontId="8" fillId="43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left" vertical="center" wrapText="1" indent="1"/>
      <protection/>
    </xf>
    <xf numFmtId="0" fontId="8" fillId="0" borderId="17" xfId="0" applyFont="1" applyBorder="1" applyAlignment="1" applyProtection="1">
      <alignment horizontal="left" vertical="center" wrapText="1" indent="1"/>
      <protection/>
    </xf>
    <xf numFmtId="0" fontId="8" fillId="33" borderId="15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38" borderId="11" xfId="0" applyNumberFormat="1" applyFont="1" applyFill="1" applyBorder="1" applyAlignment="1" applyProtection="1">
      <alignment horizontal="center" vertical="center" wrapText="1"/>
      <protection/>
    </xf>
    <xf numFmtId="0" fontId="8" fillId="38" borderId="20" xfId="0" applyNumberFormat="1" applyFont="1" applyFill="1" applyBorder="1" applyAlignment="1" applyProtection="1">
      <alignment horizontal="center" vertical="center" wrapText="1"/>
      <protection/>
    </xf>
    <xf numFmtId="4" fontId="8" fillId="43" borderId="16" xfId="0" applyNumberFormat="1" applyFont="1" applyFill="1" applyBorder="1" applyAlignment="1" applyProtection="1">
      <alignment horizontal="center" vertical="center" wrapText="1"/>
      <protection/>
    </xf>
    <xf numFmtId="4" fontId="8" fillId="43" borderId="21" xfId="0" applyNumberFormat="1" applyFont="1" applyFill="1" applyBorder="1" applyAlignment="1" applyProtection="1">
      <alignment horizontal="center" vertical="center" wrapText="1"/>
      <protection/>
    </xf>
    <xf numFmtId="4" fontId="8" fillId="41" borderId="10" xfId="0" applyNumberFormat="1" applyFont="1" applyFill="1" applyBorder="1" applyAlignment="1" applyProtection="1">
      <alignment horizontal="center" vertical="center" wrapText="1"/>
      <protection/>
    </xf>
    <xf numFmtId="0" fontId="6" fillId="37" borderId="16" xfId="0" applyFont="1" applyFill="1" applyBorder="1" applyAlignment="1" applyProtection="1">
      <alignment horizontal="center" vertical="center" wrapText="1"/>
      <protection/>
    </xf>
    <xf numFmtId="0" fontId="6" fillId="37" borderId="18" xfId="0" applyFont="1" applyFill="1" applyBorder="1" applyAlignment="1" applyProtection="1">
      <alignment horizontal="center" vertical="center" wrapText="1"/>
      <protection/>
    </xf>
    <xf numFmtId="0" fontId="6" fillId="37" borderId="19" xfId="0" applyFont="1" applyFill="1" applyBorder="1" applyAlignment="1" applyProtection="1">
      <alignment horizontal="center" vertical="center" wrapText="1"/>
      <protection/>
    </xf>
    <xf numFmtId="0" fontId="6" fillId="37" borderId="22" xfId="0" applyFont="1" applyFill="1" applyBorder="1" applyAlignment="1" applyProtection="1">
      <alignment horizontal="center" vertical="center" wrapText="1"/>
      <protection/>
    </xf>
    <xf numFmtId="0" fontId="6" fillId="37" borderId="0" xfId="0" applyFont="1" applyFill="1" applyBorder="1" applyAlignment="1" applyProtection="1">
      <alignment horizontal="center" vertical="center" wrapText="1"/>
      <protection/>
    </xf>
    <xf numFmtId="0" fontId="6" fillId="37" borderId="23" xfId="0" applyFont="1" applyFill="1" applyBorder="1" applyAlignment="1" applyProtection="1">
      <alignment horizontal="center" vertical="center" wrapText="1"/>
      <protection/>
    </xf>
    <xf numFmtId="0" fontId="6" fillId="37" borderId="21" xfId="0" applyFont="1" applyFill="1" applyBorder="1" applyAlignment="1" applyProtection="1">
      <alignment horizontal="center" vertical="center" wrapText="1"/>
      <protection/>
    </xf>
    <xf numFmtId="0" fontId="6" fillId="37" borderId="13" xfId="0" applyFont="1" applyFill="1" applyBorder="1" applyAlignment="1" applyProtection="1">
      <alignment horizontal="center" vertical="center" wrapText="1"/>
      <protection/>
    </xf>
    <xf numFmtId="0" fontId="6" fillId="37" borderId="2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4" fontId="10" fillId="0" borderId="15" xfId="0" applyNumberFormat="1" applyFont="1" applyBorder="1" applyAlignment="1" applyProtection="1">
      <alignment horizontal="center" vertical="center" wrapText="1"/>
      <protection/>
    </xf>
    <xf numFmtId="4" fontId="10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35" borderId="15" xfId="0" applyNumberFormat="1" applyFont="1" applyFill="1" applyBorder="1" applyAlignment="1" applyProtection="1">
      <alignment horizontal="center" vertical="center" wrapText="1"/>
      <protection/>
    </xf>
    <xf numFmtId="0" fontId="8" fillId="35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4" fontId="5" fillId="37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10" fillId="33" borderId="15" xfId="0" applyNumberFormat="1" applyFont="1" applyFill="1" applyBorder="1" applyAlignment="1" applyProtection="1">
      <alignment horizontal="center" vertical="center" wrapText="1"/>
      <protection/>
    </xf>
    <xf numFmtId="0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10" fillId="33" borderId="17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33" borderId="14" xfId="0" applyNumberFormat="1" applyFont="1" applyFill="1" applyBorder="1" applyAlignment="1" applyProtection="1">
      <alignment horizontal="center" vertical="center" wrapText="1"/>
      <protection/>
    </xf>
    <xf numFmtId="4" fontId="8" fillId="33" borderId="20" xfId="0" applyNumberFormat="1" applyFont="1" applyFill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4" fontId="10" fillId="0" borderId="0" xfId="0" applyNumberFormat="1" applyFont="1" applyBorder="1" applyAlignment="1" applyProtection="1">
      <alignment horizontal="center" vertical="center" wrapText="1"/>
      <protection/>
    </xf>
    <xf numFmtId="4" fontId="10" fillId="0" borderId="23" xfId="0" applyNumberFormat="1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7" fillId="37" borderId="16" xfId="0" applyNumberFormat="1" applyFont="1" applyFill="1" applyBorder="1" applyAlignment="1" applyProtection="1">
      <alignment horizontal="center" vertical="center" wrapText="1"/>
      <protection/>
    </xf>
    <xf numFmtId="0" fontId="7" fillId="37" borderId="19" xfId="0" applyNumberFormat="1" applyFont="1" applyFill="1" applyBorder="1" applyAlignment="1" applyProtection="1">
      <alignment horizontal="center" vertical="center" wrapText="1"/>
      <protection/>
    </xf>
    <xf numFmtId="0" fontId="7" fillId="37" borderId="22" xfId="0" applyNumberFormat="1" applyFont="1" applyFill="1" applyBorder="1" applyAlignment="1" applyProtection="1">
      <alignment horizontal="center" vertical="center" wrapText="1"/>
      <protection/>
    </xf>
    <xf numFmtId="0" fontId="7" fillId="37" borderId="23" xfId="0" applyNumberFormat="1" applyFont="1" applyFill="1" applyBorder="1" applyAlignment="1" applyProtection="1">
      <alignment horizontal="center" vertical="center" wrapText="1"/>
      <protection/>
    </xf>
    <xf numFmtId="0" fontId="7" fillId="37" borderId="21" xfId="0" applyNumberFormat="1" applyFont="1" applyFill="1" applyBorder="1" applyAlignment="1" applyProtection="1">
      <alignment horizontal="center" vertical="center" wrapText="1"/>
      <protection/>
    </xf>
    <xf numFmtId="0" fontId="7" fillId="37" borderId="24" xfId="0" applyNumberFormat="1" applyFont="1" applyFill="1" applyBorder="1" applyAlignment="1" applyProtection="1">
      <alignment horizontal="center" vertical="center" wrapText="1"/>
      <protection/>
    </xf>
    <xf numFmtId="4" fontId="8" fillId="38" borderId="11" xfId="0" applyNumberFormat="1" applyFont="1" applyFill="1" applyBorder="1" applyAlignment="1" applyProtection="1">
      <alignment horizontal="center" vertical="center" wrapText="1"/>
      <protection/>
    </xf>
    <xf numFmtId="4" fontId="8" fillId="38" borderId="20" xfId="0" applyNumberFormat="1" applyFont="1" applyFill="1" applyBorder="1" applyAlignment="1" applyProtection="1">
      <alignment horizontal="center" vertical="center" wrapText="1"/>
      <protection/>
    </xf>
    <xf numFmtId="0" fontId="5" fillId="38" borderId="16" xfId="0" applyNumberFormat="1" applyFont="1" applyFill="1" applyBorder="1" applyAlignment="1" applyProtection="1">
      <alignment horizontal="center" vertical="center" wrapText="1"/>
      <protection/>
    </xf>
    <xf numFmtId="0" fontId="5" fillId="38" borderId="19" xfId="0" applyNumberFormat="1" applyFont="1" applyFill="1" applyBorder="1" applyAlignment="1" applyProtection="1">
      <alignment horizontal="center" vertical="center" wrapText="1"/>
      <protection/>
    </xf>
    <xf numFmtId="0" fontId="5" fillId="38" borderId="22" xfId="0" applyNumberFormat="1" applyFont="1" applyFill="1" applyBorder="1" applyAlignment="1" applyProtection="1">
      <alignment horizontal="center" vertical="center" wrapText="1"/>
      <protection/>
    </xf>
    <xf numFmtId="0" fontId="5" fillId="38" borderId="23" xfId="0" applyNumberFormat="1" applyFont="1" applyFill="1" applyBorder="1" applyAlignment="1" applyProtection="1">
      <alignment horizontal="center" vertical="center" wrapText="1"/>
      <protection/>
    </xf>
    <xf numFmtId="0" fontId="5" fillId="38" borderId="21" xfId="0" applyNumberFormat="1" applyFont="1" applyFill="1" applyBorder="1" applyAlignment="1" applyProtection="1">
      <alignment horizontal="center" vertical="center" wrapText="1"/>
      <protection/>
    </xf>
    <xf numFmtId="0" fontId="5" fillId="38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textRotation="90" wrapText="1"/>
      <protection/>
    </xf>
    <xf numFmtId="0" fontId="8" fillId="0" borderId="14" xfId="0" applyFont="1" applyBorder="1" applyAlignment="1" applyProtection="1">
      <alignment horizontal="center" vertical="center" textRotation="90" wrapText="1"/>
      <protection/>
    </xf>
    <xf numFmtId="0" fontId="8" fillId="0" borderId="20" xfId="0" applyFont="1" applyBorder="1" applyAlignment="1" applyProtection="1">
      <alignment horizontal="center" vertical="center" textRotation="90" wrapText="1"/>
      <protection/>
    </xf>
    <xf numFmtId="0" fontId="0" fillId="0" borderId="20" xfId="0" applyBorder="1" applyAlignment="1">
      <alignment/>
    </xf>
    <xf numFmtId="0" fontId="10" fillId="37" borderId="16" xfId="0" applyNumberFormat="1" applyFont="1" applyFill="1" applyBorder="1" applyAlignment="1" applyProtection="1">
      <alignment horizontal="center" vertical="center" wrapText="1"/>
      <protection/>
    </xf>
    <xf numFmtId="0" fontId="10" fillId="37" borderId="18" xfId="0" applyNumberFormat="1" applyFont="1" applyFill="1" applyBorder="1" applyAlignment="1" applyProtection="1">
      <alignment horizontal="center" vertical="center" wrapText="1"/>
      <protection/>
    </xf>
    <xf numFmtId="0" fontId="10" fillId="37" borderId="19" xfId="0" applyNumberFormat="1" applyFont="1" applyFill="1" applyBorder="1" applyAlignment="1" applyProtection="1">
      <alignment horizontal="center" vertical="center" wrapText="1"/>
      <protection/>
    </xf>
    <xf numFmtId="0" fontId="10" fillId="37" borderId="22" xfId="0" applyNumberFormat="1" applyFont="1" applyFill="1" applyBorder="1" applyAlignment="1" applyProtection="1">
      <alignment horizontal="center" vertical="center" wrapText="1"/>
      <protection/>
    </xf>
    <xf numFmtId="0" fontId="10" fillId="37" borderId="0" xfId="0" applyNumberFormat="1" applyFont="1" applyFill="1" applyBorder="1" applyAlignment="1" applyProtection="1">
      <alignment horizontal="center" vertical="center" wrapText="1"/>
      <protection/>
    </xf>
    <xf numFmtId="0" fontId="10" fillId="37" borderId="23" xfId="0" applyNumberFormat="1" applyFont="1" applyFill="1" applyBorder="1" applyAlignment="1" applyProtection="1">
      <alignment horizontal="center" vertical="center" wrapText="1"/>
      <protection/>
    </xf>
    <xf numFmtId="0" fontId="10" fillId="37" borderId="21" xfId="0" applyNumberFormat="1" applyFont="1" applyFill="1" applyBorder="1" applyAlignment="1" applyProtection="1">
      <alignment horizontal="center" vertical="center" wrapText="1"/>
      <protection/>
    </xf>
    <xf numFmtId="0" fontId="10" fillId="37" borderId="13" xfId="0" applyNumberFormat="1" applyFont="1" applyFill="1" applyBorder="1" applyAlignment="1" applyProtection="1">
      <alignment horizontal="center" vertical="center" wrapText="1"/>
      <protection/>
    </xf>
    <xf numFmtId="0" fontId="10" fillId="37" borderId="24" xfId="0" applyNumberFormat="1" applyFont="1" applyFill="1" applyBorder="1" applyAlignment="1" applyProtection="1">
      <alignment horizontal="center" vertical="center" wrapText="1"/>
      <protection/>
    </xf>
    <xf numFmtId="0" fontId="10" fillId="37" borderId="15" xfId="0" applyNumberFormat="1" applyFont="1" applyFill="1" applyBorder="1" applyAlignment="1" applyProtection="1">
      <alignment horizontal="center" vertical="center" wrapText="1"/>
      <protection/>
    </xf>
    <xf numFmtId="0" fontId="10" fillId="37" borderId="10" xfId="0" applyNumberFormat="1" applyFont="1" applyFill="1" applyBorder="1" applyAlignment="1" applyProtection="1">
      <alignment horizontal="center" vertical="center" wrapText="1"/>
      <protection/>
    </xf>
    <xf numFmtId="0" fontId="10" fillId="37" borderId="17" xfId="0" applyNumberFormat="1" applyFont="1" applyFill="1" applyBorder="1" applyAlignment="1" applyProtection="1">
      <alignment horizontal="center" vertical="center" wrapText="1"/>
      <protection/>
    </xf>
    <xf numFmtId="4" fontId="8" fillId="0" borderId="21" xfId="0" applyNumberFormat="1" applyFont="1" applyBorder="1" applyAlignment="1" applyProtection="1">
      <alignment horizontal="center" vertical="center" wrapText="1"/>
      <protection/>
    </xf>
    <xf numFmtId="4" fontId="8" fillId="0" borderId="13" xfId="0" applyNumberFormat="1" applyFont="1" applyBorder="1" applyAlignment="1" applyProtection="1">
      <alignment horizontal="center" vertical="center" wrapText="1"/>
      <protection/>
    </xf>
    <xf numFmtId="4" fontId="8" fillId="0" borderId="12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8" fillId="0" borderId="15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/>
      <protection locked="0"/>
    </xf>
    <xf numFmtId="0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9" borderId="15" xfId="0" applyFont="1" applyFill="1" applyBorder="1" applyAlignment="1" applyProtection="1">
      <alignment horizontal="center" vertical="center" wrapText="1"/>
      <protection/>
    </xf>
    <xf numFmtId="0" fontId="8" fillId="39" borderId="10" xfId="0" applyFont="1" applyFill="1" applyBorder="1" applyAlignment="1" applyProtection="1">
      <alignment horizontal="center" vertical="center" wrapText="1"/>
      <protection/>
    </xf>
    <xf numFmtId="0" fontId="8" fillId="39" borderId="17" xfId="0" applyFont="1" applyFill="1" applyBorder="1" applyAlignment="1" applyProtection="1">
      <alignment horizontal="center" vertical="center" wrapText="1"/>
      <protection/>
    </xf>
    <xf numFmtId="4" fontId="8" fillId="0" borderId="15" xfId="0" applyNumberFormat="1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center" vertical="center" wrapText="1"/>
      <protection/>
    </xf>
    <xf numFmtId="4" fontId="8" fillId="0" borderId="17" xfId="0" applyNumberFormat="1" applyFont="1" applyBorder="1" applyAlignment="1" applyProtection="1">
      <alignment horizontal="center" vertical="center" wrapText="1"/>
      <protection/>
    </xf>
    <xf numFmtId="4" fontId="8" fillId="33" borderId="21" xfId="0" applyNumberFormat="1" applyFont="1" applyFill="1" applyBorder="1" applyAlignment="1" applyProtection="1">
      <alignment horizontal="center" vertical="center" wrapText="1"/>
      <protection/>
    </xf>
    <xf numFmtId="4" fontId="8" fillId="33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17" xfId="0" applyNumberFormat="1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horizontal="center" vertical="center" wrapText="1"/>
      <protection/>
    </xf>
    <xf numFmtId="4" fontId="8" fillId="37" borderId="16" xfId="0" applyNumberFormat="1" applyFont="1" applyFill="1" applyBorder="1" applyAlignment="1" applyProtection="1">
      <alignment horizontal="center" vertical="center" wrapText="1"/>
      <protection/>
    </xf>
    <xf numFmtId="4" fontId="8" fillId="37" borderId="18" xfId="0" applyNumberFormat="1" applyFont="1" applyFill="1" applyBorder="1" applyAlignment="1" applyProtection="1">
      <alignment horizontal="center" vertical="center" wrapText="1"/>
      <protection/>
    </xf>
    <xf numFmtId="4" fontId="8" fillId="37" borderId="19" xfId="0" applyNumberFormat="1" applyFont="1" applyFill="1" applyBorder="1" applyAlignment="1" applyProtection="1">
      <alignment horizontal="center" vertical="center" wrapText="1"/>
      <protection/>
    </xf>
    <xf numFmtId="4" fontId="8" fillId="37" borderId="22" xfId="0" applyNumberFormat="1" applyFont="1" applyFill="1" applyBorder="1" applyAlignment="1" applyProtection="1">
      <alignment horizontal="center" vertical="center" wrapText="1"/>
      <protection/>
    </xf>
    <xf numFmtId="4" fontId="8" fillId="37" borderId="0" xfId="0" applyNumberFormat="1" applyFont="1" applyFill="1" applyBorder="1" applyAlignment="1" applyProtection="1">
      <alignment horizontal="center" vertical="center" wrapText="1"/>
      <protection/>
    </xf>
    <xf numFmtId="4" fontId="8" fillId="37" borderId="23" xfId="0" applyNumberFormat="1" applyFont="1" applyFill="1" applyBorder="1" applyAlignment="1" applyProtection="1">
      <alignment horizontal="center" vertical="center" wrapText="1"/>
      <protection/>
    </xf>
    <xf numFmtId="4" fontId="8" fillId="37" borderId="21" xfId="0" applyNumberFormat="1" applyFont="1" applyFill="1" applyBorder="1" applyAlignment="1" applyProtection="1">
      <alignment horizontal="center" vertical="center" wrapText="1"/>
      <protection/>
    </xf>
    <xf numFmtId="4" fontId="8" fillId="37" borderId="13" xfId="0" applyNumberFormat="1" applyFont="1" applyFill="1" applyBorder="1" applyAlignment="1" applyProtection="1">
      <alignment horizontal="center" vertical="center" wrapText="1"/>
      <protection/>
    </xf>
    <xf numFmtId="4" fontId="8" fillId="37" borderId="24" xfId="0" applyNumberFormat="1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Border="1" applyAlignment="1" applyProtection="1">
      <alignment horizontal="center" vertical="center" wrapText="1"/>
      <protection/>
    </xf>
    <xf numFmtId="4" fontId="8" fillId="0" borderId="18" xfId="0" applyNumberFormat="1" applyFont="1" applyBorder="1" applyAlignment="1" applyProtection="1">
      <alignment horizontal="center" vertical="center" wrapText="1"/>
      <protection/>
    </xf>
    <xf numFmtId="4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8" fillId="42" borderId="11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3 2" xfId="55"/>
    <cellStyle name="Обычный 3 3" xfId="56"/>
    <cellStyle name="Обычный 4" xfId="57"/>
    <cellStyle name="Обычный 5" xfId="58"/>
    <cellStyle name="Обычный 7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450"/>
  <sheetViews>
    <sheetView tabSelected="1" zoomScalePageLayoutView="0" workbookViewId="0" topLeftCell="A1">
      <selection activeCell="E4" sqref="E4:H6"/>
    </sheetView>
  </sheetViews>
  <sheetFormatPr defaultColWidth="9.59765625" defaultRowHeight="15"/>
  <cols>
    <col min="1" max="1" width="4.8984375" style="7" customWidth="1"/>
    <col min="2" max="2" width="14.69921875" style="7" customWidth="1"/>
    <col min="3" max="3" width="9.5" style="7" customWidth="1"/>
    <col min="4" max="4" width="10.09765625" style="7" customWidth="1"/>
    <col min="5" max="5" width="14.3984375" style="7" customWidth="1"/>
    <col min="6" max="6" width="12.09765625" style="7" customWidth="1"/>
    <col min="7" max="7" width="11.3984375" style="7" customWidth="1"/>
    <col min="8" max="8" width="8.19921875" style="7" customWidth="1"/>
    <col min="9" max="9" width="12.5" style="7" hidden="1" customWidth="1"/>
    <col min="10" max="10" width="11.19921875" style="7" hidden="1" customWidth="1"/>
    <col min="11" max="11" width="12.3984375" style="7" hidden="1" customWidth="1"/>
    <col min="12" max="12" width="12.09765625" style="7" hidden="1" customWidth="1"/>
    <col min="13" max="13" width="12.19921875" style="7" customWidth="1"/>
    <col min="14" max="14" width="12.09765625" style="7" customWidth="1"/>
    <col min="15" max="15" width="12.19921875" style="7" customWidth="1"/>
    <col min="16" max="16" width="8.5" style="7" customWidth="1"/>
    <col min="17" max="17" width="12.5" style="7" customWidth="1"/>
    <col min="18" max="18" width="10.3984375" style="7" customWidth="1"/>
    <col min="19" max="19" width="12.3984375" style="7" customWidth="1"/>
    <col min="20" max="20" width="9.5" style="7" customWidth="1"/>
    <col min="21" max="21" width="11.3984375" style="7" customWidth="1"/>
    <col min="22" max="22" width="10.69921875" style="7" customWidth="1"/>
    <col min="23" max="23" width="11.59765625" style="7" customWidth="1"/>
    <col min="24" max="24" width="9.5" style="7" customWidth="1"/>
    <col min="25" max="25" width="12.69921875" style="7" customWidth="1"/>
    <col min="26" max="26" width="11.8984375" style="7" customWidth="1"/>
    <col min="27" max="27" width="13.59765625" style="7" customWidth="1"/>
    <col min="28" max="28" width="8.09765625" style="7" customWidth="1"/>
    <col min="29" max="29" width="13.3984375" style="7" customWidth="1"/>
    <col min="30" max="30" width="14.09765625" style="7" customWidth="1"/>
    <col min="31" max="31" width="13" style="7" customWidth="1"/>
    <col min="32" max="32" width="9.09765625" style="7" customWidth="1"/>
    <col min="33" max="33" width="11.5" style="7" customWidth="1"/>
    <col min="34" max="34" width="15.19921875" style="7" customWidth="1"/>
    <col min="35" max="35" width="10.19921875" style="7" customWidth="1"/>
    <col min="36" max="36" width="8.5" style="7" customWidth="1"/>
    <col min="37" max="38" width="9.3984375" style="7" customWidth="1"/>
    <col min="39" max="39" width="9" style="7" customWidth="1"/>
    <col min="40" max="40" width="7.59765625" style="7" customWidth="1"/>
    <col min="41" max="41" width="8.19921875" style="7" customWidth="1"/>
    <col min="42" max="42" width="11" style="7" customWidth="1"/>
    <col min="43" max="43" width="10.19921875" style="7" customWidth="1"/>
    <col min="44" max="44" width="12" style="7" customWidth="1"/>
    <col min="45" max="45" width="9.59765625" style="7" customWidth="1"/>
    <col min="46" max="46" width="13" style="7" customWidth="1"/>
    <col min="47" max="47" width="13.09765625" style="7" customWidth="1"/>
    <col min="48" max="48" width="13.3984375" style="7" customWidth="1"/>
    <col min="49" max="49" width="15.3984375" style="7" customWidth="1"/>
    <col min="50" max="50" width="10.8984375" style="7" customWidth="1"/>
    <col min="51" max="51" width="10.5" style="7" customWidth="1"/>
    <col min="52" max="52" width="11.69921875" style="7" customWidth="1"/>
    <col min="53" max="53" width="10.5" style="7" customWidth="1"/>
    <col min="54" max="55" width="11" style="7" customWidth="1"/>
    <col min="56" max="56" width="10.09765625" style="7" customWidth="1"/>
    <col min="57" max="57" width="11.19921875" style="7" customWidth="1"/>
    <col min="58" max="58" width="10" style="7" customWidth="1"/>
    <col min="59" max="59" width="8.5" style="7" customWidth="1"/>
    <col min="60" max="60" width="12.5" style="7" customWidth="1"/>
    <col min="61" max="61" width="9.19921875" style="7" customWidth="1"/>
    <col min="62" max="62" width="12.59765625" style="7" customWidth="1"/>
    <col min="63" max="63" width="9.5" style="7" customWidth="1"/>
    <col min="64" max="64" width="12.09765625" style="7" customWidth="1"/>
    <col min="65" max="65" width="8.8984375" style="7" customWidth="1"/>
    <col min="66" max="66" width="11.09765625" style="7" customWidth="1"/>
    <col min="67" max="67" width="15.59765625" style="7" customWidth="1"/>
    <col min="68" max="68" width="10.69921875" style="7" customWidth="1"/>
    <col min="69" max="69" width="9.19921875" style="7" customWidth="1"/>
    <col min="70" max="70" width="15.69921875" style="7" customWidth="1"/>
    <col min="71" max="71" width="10.59765625" style="7" customWidth="1"/>
    <col min="72" max="72" width="9.09765625" style="7" customWidth="1"/>
    <col min="73" max="73" width="10.59765625" style="7" customWidth="1"/>
    <col min="74" max="74" width="13.09765625" style="7" customWidth="1"/>
    <col min="75" max="75" width="9.09765625" style="7" customWidth="1"/>
    <col min="76" max="76" width="16.09765625" style="7" customWidth="1"/>
    <col min="77" max="77" width="11.19921875" style="7" customWidth="1"/>
    <col min="78" max="78" width="13.59765625" style="7" customWidth="1"/>
    <col min="79" max="79" width="11.59765625" style="7" customWidth="1"/>
    <col min="80" max="80" width="12.59765625" style="7" customWidth="1"/>
    <col min="81" max="81" width="13" style="7" customWidth="1"/>
    <col min="82" max="82" width="12.3984375" style="7" customWidth="1"/>
    <col min="83" max="83" width="10.69921875" style="7" customWidth="1"/>
    <col min="84" max="84" width="10.5" style="7" customWidth="1"/>
    <col min="85" max="85" width="12.19921875" style="7" customWidth="1"/>
    <col min="86" max="86" width="11.19921875" style="7" customWidth="1"/>
    <col min="87" max="87" width="10.69921875" style="7" customWidth="1"/>
    <col min="88" max="88" width="12" style="7" bestFit="1" customWidth="1"/>
    <col min="89" max="91" width="9.19921875" style="7" customWidth="1"/>
    <col min="92" max="92" width="9" style="7" customWidth="1"/>
    <col min="93" max="93" width="8.59765625" style="7" customWidth="1"/>
    <col min="94" max="94" width="10.69921875" style="7" customWidth="1"/>
    <col min="95" max="95" width="9" style="7" customWidth="1"/>
    <col min="96" max="96" width="9.3984375" style="7" customWidth="1"/>
    <col min="97" max="97" width="8.59765625" style="7" customWidth="1"/>
    <col min="98" max="98" width="8.19921875" style="7" customWidth="1"/>
    <col min="99" max="99" width="9" style="7" customWidth="1"/>
    <col min="100" max="100" width="10.5" style="7" customWidth="1"/>
    <col min="101" max="101" width="9.5" style="7" customWidth="1"/>
    <col min="102" max="102" width="9.69921875" style="7" customWidth="1"/>
    <col min="103" max="103" width="10.5" style="7" customWidth="1"/>
    <col min="104" max="104" width="9.19921875" style="7" customWidth="1"/>
    <col min="105" max="105" width="8.8984375" style="7" customWidth="1"/>
    <col min="106" max="106" width="20.3984375" style="7" customWidth="1"/>
    <col min="107" max="107" width="12" style="7" customWidth="1"/>
    <col min="108" max="108" width="12.59765625" style="7" customWidth="1"/>
    <col min="109" max="109" width="9.69921875" style="7" customWidth="1"/>
    <col min="110" max="110" width="11.09765625" style="7" customWidth="1"/>
    <col min="111" max="111" width="10" style="7" customWidth="1"/>
    <col min="112" max="112" width="9.59765625" style="7" customWidth="1"/>
    <col min="113" max="113" width="13.59765625" style="7" customWidth="1"/>
    <col min="114" max="114" width="10.09765625" style="7" customWidth="1"/>
    <col min="115" max="115" width="12.09765625" style="7" customWidth="1"/>
    <col min="116" max="116" width="11.3984375" style="7" customWidth="1"/>
    <col min="117" max="117" width="9.5" style="7" customWidth="1"/>
    <col min="118" max="118" width="11.19921875" style="7" customWidth="1"/>
    <col min="119" max="119" width="13.09765625" style="7" customWidth="1"/>
    <col min="120" max="120" width="13" style="7" customWidth="1"/>
    <col min="121" max="121" width="9.3984375" style="7" customWidth="1"/>
    <col min="122" max="122" width="12.3984375" style="7" customWidth="1"/>
    <col min="123" max="123" width="10.69921875" style="7" customWidth="1"/>
    <col min="124" max="124" width="14" style="7" customWidth="1"/>
    <col min="125" max="125" width="12.8984375" style="7" customWidth="1"/>
    <col min="126" max="126" width="11.69921875" style="7" customWidth="1"/>
    <col min="127" max="127" width="12.59765625" style="7" customWidth="1"/>
    <col min="128" max="128" width="10.69921875" style="7" customWidth="1"/>
    <col min="129" max="129" width="11.19921875" style="7" customWidth="1"/>
    <col min="130" max="130" width="11.69921875" style="7" customWidth="1"/>
    <col min="131" max="16384" width="9.59765625" style="7" customWidth="1"/>
  </cols>
  <sheetData>
    <row r="1" spans="1:127" ht="13.5" customHeight="1">
      <c r="A1" s="96" t="s">
        <v>99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54"/>
      <c r="V1" s="54"/>
      <c r="W1" s="54"/>
      <c r="X1" s="5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</row>
    <row r="2" spans="1:127" ht="35.25" customHeight="1">
      <c r="A2" s="69" t="s">
        <v>118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55"/>
      <c r="V2" s="55"/>
      <c r="W2" s="55"/>
      <c r="X2" s="55"/>
      <c r="Y2" s="8"/>
      <c r="Z2" s="8"/>
      <c r="AA2" s="8"/>
      <c r="AB2" s="8"/>
      <c r="AC2" s="8"/>
      <c r="AD2" s="8"/>
      <c r="AE2" s="8"/>
      <c r="AF2" s="8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</row>
    <row r="3" spans="2:97" ht="18.75" customHeight="1">
      <c r="B3" s="9"/>
      <c r="S3" s="18"/>
      <c r="U3" s="169"/>
      <c r="V3" s="169"/>
      <c r="W3" s="169"/>
      <c r="X3" s="10"/>
      <c r="AA3" s="11"/>
      <c r="AB3" s="12"/>
      <c r="AC3" s="12">
        <v>41060</v>
      </c>
      <c r="AD3" s="12"/>
      <c r="AE3" s="11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BQ3" s="7" t="s">
        <v>53</v>
      </c>
      <c r="BU3" s="7" t="s">
        <v>54</v>
      </c>
      <c r="CB3" s="7" t="s">
        <v>55</v>
      </c>
      <c r="CO3" s="7" t="s">
        <v>56</v>
      </c>
      <c r="CS3" s="7" t="s">
        <v>57</v>
      </c>
    </row>
    <row r="4" spans="1:130" s="15" customFormat="1" ht="21" customHeight="1">
      <c r="A4" s="126" t="s">
        <v>25</v>
      </c>
      <c r="B4" s="70" t="s">
        <v>24</v>
      </c>
      <c r="C4" s="141" t="s">
        <v>22</v>
      </c>
      <c r="D4" s="141" t="s">
        <v>23</v>
      </c>
      <c r="E4" s="105" t="s">
        <v>46</v>
      </c>
      <c r="F4" s="106"/>
      <c r="G4" s="106"/>
      <c r="H4" s="107"/>
      <c r="I4" s="127" t="s">
        <v>47</v>
      </c>
      <c r="J4" s="128"/>
      <c r="K4" s="135" t="s">
        <v>48</v>
      </c>
      <c r="L4" s="136"/>
      <c r="M4" s="145" t="s">
        <v>45</v>
      </c>
      <c r="N4" s="146"/>
      <c r="O4" s="146"/>
      <c r="P4" s="147"/>
      <c r="Q4" s="61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3"/>
      <c r="DA4" s="117" t="s">
        <v>19</v>
      </c>
      <c r="DB4" s="181" t="s">
        <v>31</v>
      </c>
      <c r="DC4" s="182"/>
      <c r="DD4" s="183"/>
      <c r="DE4" s="86" t="s">
        <v>21</v>
      </c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117" t="s">
        <v>19</v>
      </c>
      <c r="DX4" s="87" t="s">
        <v>30</v>
      </c>
      <c r="DY4" s="88"/>
      <c r="DZ4" s="89"/>
    </row>
    <row r="5" spans="1:130" s="15" customFormat="1" ht="29.25" customHeight="1">
      <c r="A5" s="126"/>
      <c r="B5" s="70"/>
      <c r="C5" s="142"/>
      <c r="D5" s="142"/>
      <c r="E5" s="108"/>
      <c r="F5" s="109"/>
      <c r="G5" s="109"/>
      <c r="H5" s="110"/>
      <c r="I5" s="129"/>
      <c r="J5" s="130"/>
      <c r="K5" s="137"/>
      <c r="L5" s="138"/>
      <c r="M5" s="148"/>
      <c r="N5" s="149"/>
      <c r="O5" s="149"/>
      <c r="P5" s="150"/>
      <c r="Q5" s="120" t="s">
        <v>26</v>
      </c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2"/>
      <c r="AR5" s="58" t="s">
        <v>18</v>
      </c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60"/>
      <c r="BG5" s="102" t="s">
        <v>29</v>
      </c>
      <c r="BH5" s="103"/>
      <c r="BI5" s="103"/>
      <c r="BJ5" s="190" t="s">
        <v>13</v>
      </c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2"/>
      <c r="BZ5" s="80" t="s">
        <v>0</v>
      </c>
      <c r="CA5" s="193"/>
      <c r="CB5" s="193"/>
      <c r="CC5" s="193"/>
      <c r="CD5" s="193"/>
      <c r="CE5" s="193"/>
      <c r="CF5" s="193"/>
      <c r="CG5" s="193"/>
      <c r="CH5" s="194"/>
      <c r="CI5" s="159" t="s">
        <v>16</v>
      </c>
      <c r="CJ5" s="159"/>
      <c r="CK5" s="159"/>
      <c r="CL5" s="161" t="s">
        <v>100</v>
      </c>
      <c r="CM5" s="162"/>
      <c r="CN5" s="163"/>
      <c r="CO5" s="159" t="s">
        <v>16</v>
      </c>
      <c r="CP5" s="159"/>
      <c r="CQ5" s="159"/>
      <c r="CR5" s="159" t="s">
        <v>36</v>
      </c>
      <c r="CS5" s="159"/>
      <c r="CT5" s="159"/>
      <c r="CU5" s="102" t="s">
        <v>17</v>
      </c>
      <c r="CV5" s="103"/>
      <c r="CW5" s="104"/>
      <c r="CX5" s="99" t="s">
        <v>27</v>
      </c>
      <c r="CY5" s="99"/>
      <c r="CZ5" s="99"/>
      <c r="DA5" s="118"/>
      <c r="DB5" s="184"/>
      <c r="DC5" s="185"/>
      <c r="DD5" s="186"/>
      <c r="DE5" s="179"/>
      <c r="DF5" s="179"/>
      <c r="DG5" s="180"/>
      <c r="DH5" s="180"/>
      <c r="DI5" s="180"/>
      <c r="DJ5" s="180"/>
      <c r="DK5" s="102" t="s">
        <v>20</v>
      </c>
      <c r="DL5" s="103"/>
      <c r="DM5" s="104"/>
      <c r="DN5" s="97"/>
      <c r="DO5" s="98"/>
      <c r="DP5" s="98"/>
      <c r="DQ5" s="98"/>
      <c r="DR5" s="98"/>
      <c r="DS5" s="98"/>
      <c r="DT5" s="98"/>
      <c r="DU5" s="98"/>
      <c r="DV5" s="98"/>
      <c r="DW5" s="118"/>
      <c r="DX5" s="90"/>
      <c r="DY5" s="91"/>
      <c r="DZ5" s="92"/>
    </row>
    <row r="6" spans="1:130" s="15" customFormat="1" ht="145.5" customHeight="1">
      <c r="A6" s="126"/>
      <c r="B6" s="70"/>
      <c r="C6" s="142"/>
      <c r="D6" s="142"/>
      <c r="E6" s="111"/>
      <c r="F6" s="112"/>
      <c r="G6" s="112"/>
      <c r="H6" s="113"/>
      <c r="I6" s="131"/>
      <c r="J6" s="132"/>
      <c r="K6" s="139"/>
      <c r="L6" s="140"/>
      <c r="M6" s="151"/>
      <c r="N6" s="152"/>
      <c r="O6" s="152"/>
      <c r="P6" s="153"/>
      <c r="Q6" s="154" t="s">
        <v>32</v>
      </c>
      <c r="R6" s="155"/>
      <c r="S6" s="155"/>
      <c r="T6" s="156"/>
      <c r="U6" s="114" t="s">
        <v>3</v>
      </c>
      <c r="V6" s="115"/>
      <c r="W6" s="115"/>
      <c r="X6" s="116"/>
      <c r="Y6" s="114" t="s">
        <v>4</v>
      </c>
      <c r="Z6" s="115"/>
      <c r="AA6" s="115"/>
      <c r="AB6" s="116"/>
      <c r="AC6" s="114" t="s">
        <v>5</v>
      </c>
      <c r="AD6" s="115"/>
      <c r="AE6" s="115"/>
      <c r="AF6" s="116"/>
      <c r="AG6" s="114" t="s">
        <v>33</v>
      </c>
      <c r="AH6" s="115"/>
      <c r="AI6" s="115"/>
      <c r="AJ6" s="116"/>
      <c r="AK6" s="114" t="s">
        <v>6</v>
      </c>
      <c r="AL6" s="115"/>
      <c r="AM6" s="115"/>
      <c r="AN6" s="116"/>
      <c r="AO6" s="170" t="s">
        <v>7</v>
      </c>
      <c r="AP6" s="170"/>
      <c r="AQ6" s="170"/>
      <c r="AR6" s="77" t="s">
        <v>28</v>
      </c>
      <c r="AS6" s="78"/>
      <c r="AT6" s="78"/>
      <c r="AU6" s="100" t="s">
        <v>14</v>
      </c>
      <c r="AV6" s="101"/>
      <c r="AW6" s="101"/>
      <c r="AX6" s="174" t="s">
        <v>111</v>
      </c>
      <c r="AY6" s="175"/>
      <c r="AZ6" s="176"/>
      <c r="BA6" s="100" t="s">
        <v>8</v>
      </c>
      <c r="BB6" s="101"/>
      <c r="BC6" s="101"/>
      <c r="BD6" s="157" t="s">
        <v>9</v>
      </c>
      <c r="BE6" s="158"/>
      <c r="BF6" s="158"/>
      <c r="BG6" s="123"/>
      <c r="BH6" s="124"/>
      <c r="BI6" s="124"/>
      <c r="BJ6" s="171" t="s">
        <v>34</v>
      </c>
      <c r="BK6" s="172"/>
      <c r="BL6" s="172"/>
      <c r="BM6" s="173"/>
      <c r="BN6" s="99" t="s">
        <v>15</v>
      </c>
      <c r="BO6" s="99"/>
      <c r="BP6" s="99"/>
      <c r="BQ6" s="99" t="s">
        <v>10</v>
      </c>
      <c r="BR6" s="99"/>
      <c r="BS6" s="99"/>
      <c r="BT6" s="99" t="s">
        <v>11</v>
      </c>
      <c r="BU6" s="99"/>
      <c r="BV6" s="99"/>
      <c r="BW6" s="99" t="s">
        <v>12</v>
      </c>
      <c r="BX6" s="99"/>
      <c r="BY6" s="99"/>
      <c r="BZ6" s="99" t="s">
        <v>49</v>
      </c>
      <c r="CA6" s="99"/>
      <c r="CB6" s="99"/>
      <c r="CC6" s="80" t="s">
        <v>37</v>
      </c>
      <c r="CD6" s="160"/>
      <c r="CE6" s="160"/>
      <c r="CF6" s="99" t="s">
        <v>35</v>
      </c>
      <c r="CG6" s="99"/>
      <c r="CH6" s="99"/>
      <c r="CI6" s="99" t="s">
        <v>38</v>
      </c>
      <c r="CJ6" s="99"/>
      <c r="CK6" s="99"/>
      <c r="CL6" s="164"/>
      <c r="CM6" s="165"/>
      <c r="CN6" s="166"/>
      <c r="CO6" s="99" t="s">
        <v>39</v>
      </c>
      <c r="CP6" s="99"/>
      <c r="CQ6" s="99"/>
      <c r="CR6" s="159"/>
      <c r="CS6" s="159"/>
      <c r="CT6" s="159"/>
      <c r="CU6" s="123"/>
      <c r="CV6" s="124"/>
      <c r="CW6" s="125"/>
      <c r="CX6" s="99"/>
      <c r="CY6" s="99"/>
      <c r="CZ6" s="99"/>
      <c r="DA6" s="118"/>
      <c r="DB6" s="187"/>
      <c r="DC6" s="188"/>
      <c r="DD6" s="189"/>
      <c r="DE6" s="102" t="s">
        <v>40</v>
      </c>
      <c r="DF6" s="103"/>
      <c r="DG6" s="104"/>
      <c r="DH6" s="102" t="s">
        <v>41</v>
      </c>
      <c r="DI6" s="103"/>
      <c r="DJ6" s="104"/>
      <c r="DK6" s="123"/>
      <c r="DL6" s="124"/>
      <c r="DM6" s="125"/>
      <c r="DN6" s="102" t="s">
        <v>42</v>
      </c>
      <c r="DO6" s="103"/>
      <c r="DP6" s="104"/>
      <c r="DQ6" s="102" t="s">
        <v>43</v>
      </c>
      <c r="DR6" s="103"/>
      <c r="DS6" s="104"/>
      <c r="DT6" s="177" t="s">
        <v>44</v>
      </c>
      <c r="DU6" s="178"/>
      <c r="DV6" s="178"/>
      <c r="DW6" s="118"/>
      <c r="DX6" s="93"/>
      <c r="DY6" s="94"/>
      <c r="DZ6" s="95"/>
    </row>
    <row r="7" spans="1:130" s="15" customFormat="1" ht="33" customHeight="1">
      <c r="A7" s="126"/>
      <c r="B7" s="70"/>
      <c r="C7" s="142"/>
      <c r="D7" s="142"/>
      <c r="E7" s="73" t="s">
        <v>107</v>
      </c>
      <c r="F7" s="77" t="s">
        <v>50</v>
      </c>
      <c r="G7" s="78"/>
      <c r="H7" s="79"/>
      <c r="I7" s="84" t="s">
        <v>1</v>
      </c>
      <c r="J7" s="1"/>
      <c r="K7" s="133" t="s">
        <v>1</v>
      </c>
      <c r="L7" s="82" t="s">
        <v>2</v>
      </c>
      <c r="M7" s="73" t="s">
        <v>107</v>
      </c>
      <c r="N7" s="77" t="s">
        <v>50</v>
      </c>
      <c r="O7" s="78"/>
      <c r="P7" s="79"/>
      <c r="Q7" s="73" t="s">
        <v>107</v>
      </c>
      <c r="R7" s="77" t="s">
        <v>50</v>
      </c>
      <c r="S7" s="78"/>
      <c r="T7" s="79"/>
      <c r="U7" s="73" t="s">
        <v>107</v>
      </c>
      <c r="V7" s="77" t="s">
        <v>50</v>
      </c>
      <c r="W7" s="78"/>
      <c r="X7" s="79"/>
      <c r="Y7" s="73" t="s">
        <v>107</v>
      </c>
      <c r="Z7" s="77" t="s">
        <v>50</v>
      </c>
      <c r="AA7" s="78"/>
      <c r="AB7" s="79"/>
      <c r="AC7" s="73" t="s">
        <v>107</v>
      </c>
      <c r="AD7" s="77" t="s">
        <v>50</v>
      </c>
      <c r="AE7" s="78"/>
      <c r="AF7" s="79"/>
      <c r="AG7" s="73" t="s">
        <v>107</v>
      </c>
      <c r="AH7" s="77" t="s">
        <v>50</v>
      </c>
      <c r="AI7" s="78"/>
      <c r="AJ7" s="79"/>
      <c r="AK7" s="73" t="s">
        <v>107</v>
      </c>
      <c r="AL7" s="77" t="s">
        <v>50</v>
      </c>
      <c r="AM7" s="78"/>
      <c r="AN7" s="79"/>
      <c r="AO7" s="73" t="s">
        <v>107</v>
      </c>
      <c r="AP7" s="80" t="s">
        <v>50</v>
      </c>
      <c r="AQ7" s="81"/>
      <c r="AR7" s="73" t="s">
        <v>107</v>
      </c>
      <c r="AS7" s="80" t="s">
        <v>50</v>
      </c>
      <c r="AT7" s="81"/>
      <c r="AU7" s="73" t="s">
        <v>107</v>
      </c>
      <c r="AV7" s="80" t="s">
        <v>50</v>
      </c>
      <c r="AW7" s="81"/>
      <c r="AX7" s="73" t="s">
        <v>107</v>
      </c>
      <c r="AY7" s="80" t="s">
        <v>50</v>
      </c>
      <c r="AZ7" s="81"/>
      <c r="BA7" s="73" t="s">
        <v>107</v>
      </c>
      <c r="BB7" s="77" t="s">
        <v>50</v>
      </c>
      <c r="BC7" s="79"/>
      <c r="BD7" s="73" t="s">
        <v>107</v>
      </c>
      <c r="BE7" s="80" t="s">
        <v>50</v>
      </c>
      <c r="BF7" s="81"/>
      <c r="BG7" s="73" t="s">
        <v>107</v>
      </c>
      <c r="BH7" s="80" t="s">
        <v>50</v>
      </c>
      <c r="BI7" s="81"/>
      <c r="BJ7" s="73" t="s">
        <v>107</v>
      </c>
      <c r="BK7" s="77" t="s">
        <v>50</v>
      </c>
      <c r="BL7" s="78"/>
      <c r="BM7" s="79"/>
      <c r="BN7" s="73" t="s">
        <v>107</v>
      </c>
      <c r="BO7" s="75" t="s">
        <v>50</v>
      </c>
      <c r="BP7" s="76"/>
      <c r="BQ7" s="73" t="s">
        <v>107</v>
      </c>
      <c r="BR7" s="75" t="s">
        <v>50</v>
      </c>
      <c r="BS7" s="76"/>
      <c r="BT7" s="73" t="s">
        <v>107</v>
      </c>
      <c r="BU7" s="75" t="s">
        <v>50</v>
      </c>
      <c r="BV7" s="76"/>
      <c r="BW7" s="73" t="s">
        <v>107</v>
      </c>
      <c r="BX7" s="75" t="s">
        <v>50</v>
      </c>
      <c r="BY7" s="76"/>
      <c r="BZ7" s="73" t="s">
        <v>107</v>
      </c>
      <c r="CA7" s="75" t="s">
        <v>50</v>
      </c>
      <c r="CB7" s="76"/>
      <c r="CC7" s="73" t="s">
        <v>107</v>
      </c>
      <c r="CD7" s="75" t="s">
        <v>50</v>
      </c>
      <c r="CE7" s="76"/>
      <c r="CF7" s="73" t="s">
        <v>107</v>
      </c>
      <c r="CG7" s="80" t="s">
        <v>50</v>
      </c>
      <c r="CH7" s="160"/>
      <c r="CI7" s="73" t="s">
        <v>107</v>
      </c>
      <c r="CJ7" s="167" t="s">
        <v>50</v>
      </c>
      <c r="CK7" s="168"/>
      <c r="CL7" s="67"/>
      <c r="CM7" s="67"/>
      <c r="CN7" s="68"/>
      <c r="CO7" s="73" t="s">
        <v>107</v>
      </c>
      <c r="CP7" s="75" t="s">
        <v>50</v>
      </c>
      <c r="CQ7" s="76"/>
      <c r="CR7" s="73" t="s">
        <v>107</v>
      </c>
      <c r="CS7" s="75" t="s">
        <v>50</v>
      </c>
      <c r="CT7" s="76"/>
      <c r="CU7" s="73" t="s">
        <v>107</v>
      </c>
      <c r="CV7" s="75" t="s">
        <v>50</v>
      </c>
      <c r="CW7" s="76"/>
      <c r="CX7" s="73" t="s">
        <v>107</v>
      </c>
      <c r="CY7" s="80" t="s">
        <v>50</v>
      </c>
      <c r="CZ7" s="160"/>
      <c r="DA7" s="118"/>
      <c r="DB7" s="73" t="s">
        <v>107</v>
      </c>
      <c r="DC7" s="75" t="s">
        <v>50</v>
      </c>
      <c r="DD7" s="76"/>
      <c r="DE7" s="73" t="s">
        <v>107</v>
      </c>
      <c r="DF7" s="75" t="s">
        <v>50</v>
      </c>
      <c r="DG7" s="76"/>
      <c r="DH7" s="73" t="s">
        <v>107</v>
      </c>
      <c r="DI7" s="75" t="s">
        <v>50</v>
      </c>
      <c r="DJ7" s="76"/>
      <c r="DK7" s="73" t="s">
        <v>107</v>
      </c>
      <c r="DL7" s="75" t="s">
        <v>50</v>
      </c>
      <c r="DM7" s="76"/>
      <c r="DN7" s="73" t="s">
        <v>107</v>
      </c>
      <c r="DO7" s="75" t="s">
        <v>50</v>
      </c>
      <c r="DP7" s="76"/>
      <c r="DQ7" s="73" t="s">
        <v>107</v>
      </c>
      <c r="DR7" s="75" t="s">
        <v>50</v>
      </c>
      <c r="DS7" s="76"/>
      <c r="DT7" s="73" t="s">
        <v>107</v>
      </c>
      <c r="DU7" s="75" t="s">
        <v>50</v>
      </c>
      <c r="DV7" s="76"/>
      <c r="DW7" s="118"/>
      <c r="DX7" s="73" t="s">
        <v>107</v>
      </c>
      <c r="DY7" s="75" t="s">
        <v>50</v>
      </c>
      <c r="DZ7" s="76"/>
    </row>
    <row r="8" spans="1:130" s="15" customFormat="1" ht="27.75" customHeight="1">
      <c r="A8" s="126"/>
      <c r="B8" s="70"/>
      <c r="C8" s="143"/>
      <c r="D8" s="143"/>
      <c r="E8" s="74"/>
      <c r="F8" s="3" t="s">
        <v>119</v>
      </c>
      <c r="G8" s="2" t="s">
        <v>106</v>
      </c>
      <c r="H8" s="2" t="s">
        <v>52</v>
      </c>
      <c r="I8" s="85"/>
      <c r="J8" s="2" t="s">
        <v>2</v>
      </c>
      <c r="K8" s="134"/>
      <c r="L8" s="83"/>
      <c r="M8" s="144"/>
      <c r="N8" s="3" t="s">
        <v>119</v>
      </c>
      <c r="O8" s="2" t="s">
        <v>106</v>
      </c>
      <c r="P8" s="2" t="s">
        <v>52</v>
      </c>
      <c r="Q8" s="74"/>
      <c r="R8" s="3" t="s">
        <v>119</v>
      </c>
      <c r="S8" s="2" t="s">
        <v>106</v>
      </c>
      <c r="T8" s="2" t="s">
        <v>52</v>
      </c>
      <c r="U8" s="74"/>
      <c r="V8" s="3" t="s">
        <v>119</v>
      </c>
      <c r="W8" s="2" t="s">
        <v>106</v>
      </c>
      <c r="X8" s="2" t="s">
        <v>52</v>
      </c>
      <c r="Y8" s="74"/>
      <c r="Z8" s="3" t="s">
        <v>119</v>
      </c>
      <c r="AA8" s="2" t="s">
        <v>106</v>
      </c>
      <c r="AB8" s="2" t="s">
        <v>52</v>
      </c>
      <c r="AC8" s="74"/>
      <c r="AD8" s="3" t="s">
        <v>119</v>
      </c>
      <c r="AE8" s="2" t="s">
        <v>106</v>
      </c>
      <c r="AF8" s="2" t="s">
        <v>52</v>
      </c>
      <c r="AG8" s="74"/>
      <c r="AH8" s="3" t="s">
        <v>119</v>
      </c>
      <c r="AI8" s="2" t="s">
        <v>106</v>
      </c>
      <c r="AJ8" s="2" t="s">
        <v>52</v>
      </c>
      <c r="AK8" s="74"/>
      <c r="AL8" s="3" t="s">
        <v>119</v>
      </c>
      <c r="AM8" s="2" t="s">
        <v>106</v>
      </c>
      <c r="AN8" s="2" t="s">
        <v>52</v>
      </c>
      <c r="AO8" s="74"/>
      <c r="AP8" s="3" t="s">
        <v>119</v>
      </c>
      <c r="AQ8" s="2" t="s">
        <v>106</v>
      </c>
      <c r="AR8" s="74"/>
      <c r="AS8" s="3" t="s">
        <v>119</v>
      </c>
      <c r="AT8" s="2" t="s">
        <v>106</v>
      </c>
      <c r="AU8" s="74"/>
      <c r="AV8" s="3" t="s">
        <v>119</v>
      </c>
      <c r="AW8" s="2" t="s">
        <v>106</v>
      </c>
      <c r="AX8" s="74"/>
      <c r="AY8" s="3" t="s">
        <v>119</v>
      </c>
      <c r="AZ8" s="2" t="s">
        <v>106</v>
      </c>
      <c r="BA8" s="74"/>
      <c r="BB8" s="3" t="s">
        <v>119</v>
      </c>
      <c r="BC8" s="2" t="s">
        <v>106</v>
      </c>
      <c r="BD8" s="74"/>
      <c r="BE8" s="3" t="s">
        <v>119</v>
      </c>
      <c r="BF8" s="2" t="s">
        <v>106</v>
      </c>
      <c r="BG8" s="74"/>
      <c r="BH8" s="3" t="s">
        <v>119</v>
      </c>
      <c r="BI8" s="2" t="s">
        <v>106</v>
      </c>
      <c r="BJ8" s="74"/>
      <c r="BK8" s="3" t="s">
        <v>119</v>
      </c>
      <c r="BL8" s="2" t="s">
        <v>106</v>
      </c>
      <c r="BM8" s="2" t="s">
        <v>52</v>
      </c>
      <c r="BN8" s="74"/>
      <c r="BO8" s="20" t="s">
        <v>120</v>
      </c>
      <c r="BP8" s="2" t="s">
        <v>106</v>
      </c>
      <c r="BQ8" s="74"/>
      <c r="BR8" s="20" t="s">
        <v>120</v>
      </c>
      <c r="BS8" s="2" t="s">
        <v>106</v>
      </c>
      <c r="BT8" s="74"/>
      <c r="BU8" s="20" t="s">
        <v>120</v>
      </c>
      <c r="BV8" s="2" t="s">
        <v>106</v>
      </c>
      <c r="BW8" s="74"/>
      <c r="BX8" s="3" t="s">
        <v>120</v>
      </c>
      <c r="BY8" s="2" t="s">
        <v>106</v>
      </c>
      <c r="BZ8" s="74"/>
      <c r="CA8" s="3" t="s">
        <v>120</v>
      </c>
      <c r="CB8" s="2" t="s">
        <v>106</v>
      </c>
      <c r="CC8" s="74"/>
      <c r="CD8" s="3" t="s">
        <v>120</v>
      </c>
      <c r="CE8" s="2" t="s">
        <v>106</v>
      </c>
      <c r="CF8" s="74"/>
      <c r="CG8" s="20" t="s">
        <v>120</v>
      </c>
      <c r="CH8" s="2" t="s">
        <v>106</v>
      </c>
      <c r="CI8" s="74"/>
      <c r="CJ8" s="20" t="s">
        <v>120</v>
      </c>
      <c r="CK8" s="2" t="s">
        <v>106</v>
      </c>
      <c r="CL8" s="2" t="s">
        <v>107</v>
      </c>
      <c r="CM8" s="20" t="s">
        <v>120</v>
      </c>
      <c r="CN8" s="24" t="s">
        <v>51</v>
      </c>
      <c r="CO8" s="74"/>
      <c r="CP8" s="20" t="s">
        <v>120</v>
      </c>
      <c r="CQ8" s="2" t="s">
        <v>106</v>
      </c>
      <c r="CR8" s="74"/>
      <c r="CS8" s="20" t="s">
        <v>120</v>
      </c>
      <c r="CT8" s="2" t="s">
        <v>106</v>
      </c>
      <c r="CU8" s="74"/>
      <c r="CV8" s="3" t="s">
        <v>119</v>
      </c>
      <c r="CW8" s="2" t="s">
        <v>106</v>
      </c>
      <c r="CX8" s="74"/>
      <c r="CY8" s="3" t="s">
        <v>119</v>
      </c>
      <c r="CZ8" s="2" t="s">
        <v>106</v>
      </c>
      <c r="DA8" s="119"/>
      <c r="DB8" s="74"/>
      <c r="DC8" s="3" t="s">
        <v>119</v>
      </c>
      <c r="DD8" s="2" t="s">
        <v>106</v>
      </c>
      <c r="DE8" s="74"/>
      <c r="DF8" s="3" t="s">
        <v>119</v>
      </c>
      <c r="DG8" s="2" t="s">
        <v>106</v>
      </c>
      <c r="DH8" s="74"/>
      <c r="DI8" s="3" t="s">
        <v>119</v>
      </c>
      <c r="DJ8" s="2" t="s">
        <v>106</v>
      </c>
      <c r="DK8" s="74"/>
      <c r="DL8" s="3" t="s">
        <v>119</v>
      </c>
      <c r="DM8" s="2" t="s">
        <v>106</v>
      </c>
      <c r="DN8" s="74"/>
      <c r="DO8" s="3" t="s">
        <v>119</v>
      </c>
      <c r="DP8" s="2" t="s">
        <v>106</v>
      </c>
      <c r="DQ8" s="74"/>
      <c r="DR8" s="3" t="s">
        <v>119</v>
      </c>
      <c r="DS8" s="2" t="s">
        <v>106</v>
      </c>
      <c r="DT8" s="74"/>
      <c r="DU8" s="3" t="s">
        <v>119</v>
      </c>
      <c r="DV8" s="2" t="s">
        <v>106</v>
      </c>
      <c r="DW8" s="119"/>
      <c r="DX8" s="74"/>
      <c r="DY8" s="3" t="s">
        <v>119</v>
      </c>
      <c r="DZ8" s="2" t="s">
        <v>106</v>
      </c>
    </row>
    <row r="9" spans="1:130" s="15" customFormat="1" ht="14.25" customHeight="1">
      <c r="A9" s="16"/>
      <c r="B9" s="17">
        <v>1</v>
      </c>
      <c r="C9" s="17">
        <v>2</v>
      </c>
      <c r="D9" s="17">
        <v>3</v>
      </c>
      <c r="E9" s="17">
        <v>4</v>
      </c>
      <c r="F9" s="17">
        <v>5</v>
      </c>
      <c r="G9" s="17">
        <v>6</v>
      </c>
      <c r="H9" s="17">
        <v>7</v>
      </c>
      <c r="I9" s="17">
        <v>8</v>
      </c>
      <c r="J9" s="17">
        <v>9</v>
      </c>
      <c r="K9" s="17">
        <v>10</v>
      </c>
      <c r="L9" s="17">
        <v>11</v>
      </c>
      <c r="M9" s="17">
        <v>12</v>
      </c>
      <c r="N9" s="17">
        <v>13</v>
      </c>
      <c r="O9" s="17">
        <v>14</v>
      </c>
      <c r="P9" s="17">
        <v>15</v>
      </c>
      <c r="Q9" s="17">
        <v>16</v>
      </c>
      <c r="R9" s="17">
        <v>17</v>
      </c>
      <c r="S9" s="17">
        <v>18</v>
      </c>
      <c r="T9" s="17">
        <v>19</v>
      </c>
      <c r="U9" s="17">
        <v>20</v>
      </c>
      <c r="V9" s="17">
        <v>21</v>
      </c>
      <c r="W9" s="17">
        <v>22</v>
      </c>
      <c r="X9" s="17">
        <v>23</v>
      </c>
      <c r="Y9" s="17">
        <v>24</v>
      </c>
      <c r="Z9" s="17">
        <v>25</v>
      </c>
      <c r="AA9" s="17">
        <v>26</v>
      </c>
      <c r="AB9" s="17">
        <v>27</v>
      </c>
      <c r="AC9" s="17">
        <v>28</v>
      </c>
      <c r="AD9" s="17">
        <v>29</v>
      </c>
      <c r="AE9" s="17">
        <v>30</v>
      </c>
      <c r="AF9" s="17">
        <v>31</v>
      </c>
      <c r="AG9" s="17">
        <v>32</v>
      </c>
      <c r="AH9" s="17">
        <v>33</v>
      </c>
      <c r="AI9" s="17">
        <v>34</v>
      </c>
      <c r="AJ9" s="17">
        <v>35</v>
      </c>
      <c r="AK9" s="17">
        <v>36</v>
      </c>
      <c r="AL9" s="17">
        <v>37</v>
      </c>
      <c r="AM9" s="17">
        <v>38</v>
      </c>
      <c r="AN9" s="17">
        <v>39</v>
      </c>
      <c r="AO9" s="17">
        <v>40</v>
      </c>
      <c r="AP9" s="17">
        <v>41</v>
      </c>
      <c r="AQ9" s="17">
        <v>42</v>
      </c>
      <c r="AR9" s="17">
        <v>43</v>
      </c>
      <c r="AS9" s="17">
        <v>44</v>
      </c>
      <c r="AT9" s="17">
        <v>45</v>
      </c>
      <c r="AU9" s="17">
        <v>46</v>
      </c>
      <c r="AV9" s="17">
        <v>47</v>
      </c>
      <c r="AW9" s="17">
        <v>48</v>
      </c>
      <c r="AX9" s="17"/>
      <c r="AY9" s="17"/>
      <c r="AZ9" s="17"/>
      <c r="BA9" s="17">
        <v>49</v>
      </c>
      <c r="BB9" s="17">
        <v>50</v>
      </c>
      <c r="BC9" s="17">
        <v>51</v>
      </c>
      <c r="BD9" s="17">
        <v>52</v>
      </c>
      <c r="BE9" s="17">
        <v>53</v>
      </c>
      <c r="BF9" s="17">
        <v>54</v>
      </c>
      <c r="BG9" s="17">
        <v>55</v>
      </c>
      <c r="BH9" s="17">
        <v>56</v>
      </c>
      <c r="BI9" s="17">
        <v>57</v>
      </c>
      <c r="BJ9" s="17">
        <v>58</v>
      </c>
      <c r="BK9" s="17">
        <v>59</v>
      </c>
      <c r="BL9" s="17">
        <v>60</v>
      </c>
      <c r="BM9" s="17">
        <v>61</v>
      </c>
      <c r="BN9" s="17">
        <v>62</v>
      </c>
      <c r="BO9" s="17">
        <v>63</v>
      </c>
      <c r="BP9" s="17">
        <v>64</v>
      </c>
      <c r="BQ9" s="17">
        <v>65</v>
      </c>
      <c r="BR9" s="17">
        <v>66</v>
      </c>
      <c r="BS9" s="17">
        <v>67</v>
      </c>
      <c r="BT9" s="17">
        <v>68</v>
      </c>
      <c r="BU9" s="17">
        <v>69</v>
      </c>
      <c r="BV9" s="17">
        <v>70</v>
      </c>
      <c r="BW9" s="17">
        <v>71</v>
      </c>
      <c r="BX9" s="17">
        <v>72</v>
      </c>
      <c r="BY9" s="17">
        <v>73</v>
      </c>
      <c r="BZ9" s="17">
        <v>74</v>
      </c>
      <c r="CA9" s="17">
        <v>75</v>
      </c>
      <c r="CB9" s="17">
        <v>76</v>
      </c>
      <c r="CC9" s="17">
        <v>77</v>
      </c>
      <c r="CD9" s="17">
        <v>78</v>
      </c>
      <c r="CE9" s="17">
        <v>79</v>
      </c>
      <c r="CF9" s="17">
        <v>80</v>
      </c>
      <c r="CG9" s="17">
        <v>81</v>
      </c>
      <c r="CH9" s="17">
        <v>82</v>
      </c>
      <c r="CI9" s="17">
        <v>83</v>
      </c>
      <c r="CJ9" s="17">
        <v>84</v>
      </c>
      <c r="CK9" s="17">
        <v>85</v>
      </c>
      <c r="CL9" s="17"/>
      <c r="CM9" s="17"/>
      <c r="CN9" s="17"/>
      <c r="CO9" s="17">
        <v>86</v>
      </c>
      <c r="CP9" s="17">
        <v>87</v>
      </c>
      <c r="CQ9" s="17">
        <v>88</v>
      </c>
      <c r="CR9" s="17">
        <v>89</v>
      </c>
      <c r="CS9" s="17">
        <v>90</v>
      </c>
      <c r="CT9" s="17">
        <v>91</v>
      </c>
      <c r="CU9" s="17">
        <v>92</v>
      </c>
      <c r="CV9" s="17">
        <v>93</v>
      </c>
      <c r="CW9" s="17">
        <v>94</v>
      </c>
      <c r="CX9" s="17">
        <v>95</v>
      </c>
      <c r="CY9" s="17">
        <v>96</v>
      </c>
      <c r="CZ9" s="17">
        <v>97</v>
      </c>
      <c r="DA9" s="17">
        <v>98</v>
      </c>
      <c r="DB9" s="17">
        <v>99</v>
      </c>
      <c r="DC9" s="17">
        <v>100</v>
      </c>
      <c r="DD9" s="17">
        <v>101</v>
      </c>
      <c r="DE9" s="17">
        <v>102</v>
      </c>
      <c r="DF9" s="17">
        <v>103</v>
      </c>
      <c r="DG9" s="17">
        <v>104</v>
      </c>
      <c r="DH9" s="17">
        <v>105</v>
      </c>
      <c r="DI9" s="17">
        <v>106</v>
      </c>
      <c r="DJ9" s="17">
        <v>107</v>
      </c>
      <c r="DK9" s="17">
        <v>108</v>
      </c>
      <c r="DL9" s="17">
        <v>109</v>
      </c>
      <c r="DM9" s="17">
        <v>110</v>
      </c>
      <c r="DN9" s="17">
        <v>111</v>
      </c>
      <c r="DO9" s="17">
        <v>112</v>
      </c>
      <c r="DP9" s="17">
        <v>113</v>
      </c>
      <c r="DQ9" s="17">
        <v>114</v>
      </c>
      <c r="DR9" s="17">
        <v>115</v>
      </c>
      <c r="DS9" s="17">
        <v>116</v>
      </c>
      <c r="DT9" s="17">
        <v>117</v>
      </c>
      <c r="DU9" s="17">
        <v>118</v>
      </c>
      <c r="DV9" s="17">
        <v>119</v>
      </c>
      <c r="DW9" s="17">
        <v>120</v>
      </c>
      <c r="DX9" s="17">
        <v>121</v>
      </c>
      <c r="DY9" s="17">
        <v>122</v>
      </c>
      <c r="DZ9" s="17">
        <v>123</v>
      </c>
    </row>
    <row r="10" spans="1:130" s="13" customFormat="1" ht="21" customHeight="1">
      <c r="A10" s="19">
        <v>1</v>
      </c>
      <c r="B10" s="48" t="s">
        <v>59</v>
      </c>
      <c r="C10" s="22">
        <v>20962.9</v>
      </c>
      <c r="D10" s="22">
        <v>0</v>
      </c>
      <c r="E10" s="26">
        <f aca="true" t="shared" si="0" ref="E10:E51">DB10+DX10-DT10</f>
        <v>162971.69999999998</v>
      </c>
      <c r="F10" s="26">
        <f aca="true" t="shared" si="1" ref="F10:F51">DC10+DY10-DU10</f>
        <v>25612.800000000003</v>
      </c>
      <c r="G10" s="26">
        <f aca="true" t="shared" si="2" ref="G10:G51">DD10+DZ10-DV10</f>
        <v>26177.696</v>
      </c>
      <c r="H10" s="26">
        <f aca="true" t="shared" si="3" ref="H10:H52">G10/F10*100</f>
        <v>102.20552223888055</v>
      </c>
      <c r="I10" s="26">
        <f aca="true" t="shared" si="4" ref="I10:I51">K10-E10</f>
        <v>-62206.59999999998</v>
      </c>
      <c r="J10" s="26">
        <f aca="true" t="shared" si="5" ref="J10:J51">L10-G10</f>
        <v>6884.922000000002</v>
      </c>
      <c r="K10" s="27">
        <v>100765.1</v>
      </c>
      <c r="L10" s="27">
        <v>33062.618</v>
      </c>
      <c r="M10" s="28">
        <f aca="true" t="shared" si="6" ref="M10:M51">U10+Y10+AC10+AG10+AK10+AO10+BG10+BN10+BQ10+BT10+BW10+BZ10+CF10+CI10+CO10+CR10+CX10</f>
        <v>78090.79999999999</v>
      </c>
      <c r="N10" s="28">
        <f aca="true" t="shared" si="7" ref="N10:N51">V10+Z10+AD10+AH10+AL10+AP10+BH10+BO10+BR10+BU10+BX10+CA10+CG10+CJ10+CP10+CS10+CY10</f>
        <v>11465.999999999998</v>
      </c>
      <c r="O10" s="28">
        <f aca="true" t="shared" si="8" ref="O10:O51">W10+AA10+AE10+AI10+AM10+AQ10+BI10+BP10+BS10+BV10+BY10+CB10+CH10+CK10+CQ10+CT10+CZ10</f>
        <v>12030.896</v>
      </c>
      <c r="P10" s="28">
        <f aca="true" t="shared" si="9" ref="P10:P51">O10/N10*100</f>
        <v>104.92670504099078</v>
      </c>
      <c r="Q10" s="29">
        <f aca="true" t="shared" si="10" ref="Q10:Q51">U10+AC10</f>
        <v>16326.9</v>
      </c>
      <c r="R10" s="29">
        <f aca="true" t="shared" si="11" ref="R10:R51">V10+AD10</f>
        <v>2720</v>
      </c>
      <c r="S10" s="29">
        <f aca="true" t="shared" si="12" ref="S10:S51">W10+AE10</f>
        <v>2793.9790000000003</v>
      </c>
      <c r="T10" s="30">
        <f aca="true" t="shared" si="13" ref="T10:T51">S10/R10*100</f>
        <v>102.71981617647059</v>
      </c>
      <c r="U10" s="22">
        <v>1521</v>
      </c>
      <c r="V10" s="66">
        <v>253.33333333333334</v>
      </c>
      <c r="W10" s="21">
        <v>96.4</v>
      </c>
      <c r="X10" s="22">
        <f aca="true" t="shared" si="14" ref="X10:X51">W10/V10*100</f>
        <v>38.05263157894737</v>
      </c>
      <c r="Y10" s="22">
        <v>21993.3</v>
      </c>
      <c r="Z10" s="22">
        <v>2333.3333333333335</v>
      </c>
      <c r="AA10" s="22">
        <v>3511.729</v>
      </c>
      <c r="AB10" s="22">
        <f aca="true" t="shared" si="15" ref="AB10:AB51">AA10/Z10*100</f>
        <v>150.5026714285714</v>
      </c>
      <c r="AC10" s="22">
        <v>14805.9</v>
      </c>
      <c r="AD10" s="22">
        <v>2466.6666666666665</v>
      </c>
      <c r="AE10" s="22">
        <v>2697.579</v>
      </c>
      <c r="AF10" s="22">
        <f aca="true" t="shared" si="16" ref="AF10:AF51">AE10/AD10*100</f>
        <v>109.36131081081082</v>
      </c>
      <c r="AG10" s="22">
        <v>1660</v>
      </c>
      <c r="AH10" s="22">
        <v>273.3333333333333</v>
      </c>
      <c r="AI10" s="22">
        <v>79</v>
      </c>
      <c r="AJ10" s="22">
        <f aca="true" t="shared" si="17" ref="AJ10:AJ51">AI10/AH10*100</f>
        <v>28.902439024390247</v>
      </c>
      <c r="AK10" s="22"/>
      <c r="AL10" s="22">
        <v>0</v>
      </c>
      <c r="AM10" s="22">
        <v>0</v>
      </c>
      <c r="AN10" s="22" t="e">
        <f aca="true" t="shared" si="18" ref="AN10:AN51">AM10/AL10*100</f>
        <v>#DIV/0!</v>
      </c>
      <c r="AO10" s="22"/>
      <c r="AP10" s="22"/>
      <c r="AQ10" s="22"/>
      <c r="AR10" s="22"/>
      <c r="AS10" s="22"/>
      <c r="AT10" s="22"/>
      <c r="AU10" s="22">
        <v>84880.9</v>
      </c>
      <c r="AV10" s="22">
        <v>14146.8</v>
      </c>
      <c r="AW10" s="22">
        <v>14146.8</v>
      </c>
      <c r="AX10" s="22"/>
      <c r="AY10" s="22"/>
      <c r="AZ10" s="22"/>
      <c r="BA10" s="22"/>
      <c r="BB10" s="22">
        <v>0</v>
      </c>
      <c r="BC10" s="22"/>
      <c r="BD10" s="22"/>
      <c r="BE10" s="22"/>
      <c r="BF10" s="22"/>
      <c r="BG10" s="22"/>
      <c r="BH10" s="22"/>
      <c r="BI10" s="22"/>
      <c r="BJ10" s="28">
        <f aca="true" t="shared" si="19" ref="BJ10:BJ51">BN10+BQ10+BT10+BW10</f>
        <v>16338.7</v>
      </c>
      <c r="BK10" s="28">
        <f aca="true" t="shared" si="20" ref="BK10:BK51">BO10+BR10+BU10+BX10</f>
        <v>2514.666666666667</v>
      </c>
      <c r="BL10" s="28">
        <f aca="true" t="shared" si="21" ref="BL10:BL51">BP10+BS10+BV10+BY10</f>
        <v>2654.828</v>
      </c>
      <c r="BM10" s="31">
        <f aca="true" t="shared" si="22" ref="BM10:BM51">BL10/BK10*100</f>
        <v>105.57375397667019</v>
      </c>
      <c r="BN10" s="22">
        <v>15250</v>
      </c>
      <c r="BO10" s="22">
        <v>2333.3333333333335</v>
      </c>
      <c r="BP10" s="22">
        <v>2588.078</v>
      </c>
      <c r="BQ10" s="22"/>
      <c r="BR10" s="22">
        <v>0</v>
      </c>
      <c r="BS10" s="22">
        <v>40</v>
      </c>
      <c r="BT10" s="22"/>
      <c r="BU10" s="22">
        <v>0</v>
      </c>
      <c r="BV10" s="22">
        <v>0</v>
      </c>
      <c r="BW10" s="22">
        <v>1088.7</v>
      </c>
      <c r="BX10" s="22">
        <v>181.33333333333334</v>
      </c>
      <c r="BY10" s="22">
        <v>26.75</v>
      </c>
      <c r="BZ10" s="22"/>
      <c r="CA10" s="22"/>
      <c r="CB10" s="22"/>
      <c r="CC10" s="22"/>
      <c r="CD10" s="22">
        <v>0</v>
      </c>
      <c r="CE10" s="22">
        <v>0</v>
      </c>
      <c r="CF10" s="22">
        <v>3700</v>
      </c>
      <c r="CG10" s="22">
        <v>616.6666666666666</v>
      </c>
      <c r="CH10" s="22">
        <v>352.51</v>
      </c>
      <c r="CI10" s="22">
        <v>16671.9</v>
      </c>
      <c r="CJ10" s="22">
        <v>2774.6666666666665</v>
      </c>
      <c r="CK10" s="22">
        <v>2488.85</v>
      </c>
      <c r="CL10" s="22">
        <v>3520</v>
      </c>
      <c r="CM10" s="22">
        <v>586.6666666666666</v>
      </c>
      <c r="CN10" s="22">
        <v>245.2</v>
      </c>
      <c r="CO10" s="22">
        <v>1000</v>
      </c>
      <c r="CP10" s="22">
        <v>166.66666666666666</v>
      </c>
      <c r="CQ10" s="22">
        <v>0</v>
      </c>
      <c r="CR10" s="22">
        <v>400</v>
      </c>
      <c r="CS10" s="22">
        <v>66.66666666666667</v>
      </c>
      <c r="CT10" s="22">
        <v>0</v>
      </c>
      <c r="CU10" s="22"/>
      <c r="CV10" s="22"/>
      <c r="CW10" s="22"/>
      <c r="CX10" s="22"/>
      <c r="CY10" s="22">
        <v>0</v>
      </c>
      <c r="CZ10" s="57">
        <v>150</v>
      </c>
      <c r="DA10" s="22"/>
      <c r="DB10" s="26">
        <f aca="true" t="shared" si="23" ref="DB10:DB51">U10+Y10+AC10+AG10+AK10+AO10+AR10+AU10+AX10+BA10+BD10+BG10+BN10+BQ10+BT10+BW10+BZ10+CC10+CF10+CI10+CO10+CR10+CU10+CX10</f>
        <v>162971.69999999998</v>
      </c>
      <c r="DC10" s="26">
        <f aca="true" t="shared" si="24" ref="DC10:DC51">V10+Z10+AD10+AH10+AL10+AP10+AS10+AV10+AY10+BB10+BE10+BH10+BO10+BR10+BU10+BX10+CA10+CD10+CG10+CJ10+CP10+CS10+CV10+CY10</f>
        <v>25612.800000000003</v>
      </c>
      <c r="DD10" s="26">
        <f aca="true" t="shared" si="25" ref="DD10:DD51">W10+AA10+AE10+AI10+AM10+AQ10+AT10+AW10+AZ10+BC10+BF10+BI10+BP10+BS10+BV10+BY10+CB10+CE10+CH10+CK10+CQ10+CT10+CW10+CZ10+DA10</f>
        <v>26177.696</v>
      </c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>
        <v>0</v>
      </c>
      <c r="DU10" s="22">
        <v>0</v>
      </c>
      <c r="DV10" s="22">
        <v>0</v>
      </c>
      <c r="DW10" s="22"/>
      <c r="DX10" s="32">
        <f aca="true" t="shared" si="26" ref="DX10:DX51">DE10+DH10+DK10+DN10+DQ10+DT10</f>
        <v>0</v>
      </c>
      <c r="DY10" s="32">
        <f aca="true" t="shared" si="27" ref="DY10:DY51">DF10+DI10+DL10+DO10+DR10+DU10</f>
        <v>0</v>
      </c>
      <c r="DZ10" s="32">
        <f aca="true" t="shared" si="28" ref="DZ10:DZ51">DG10+DJ10+DM10+DP10+DS10+DV10+DW10</f>
        <v>0</v>
      </c>
    </row>
    <row r="11" spans="1:130" s="13" customFormat="1" ht="21" customHeight="1">
      <c r="A11" s="19">
        <v>2</v>
      </c>
      <c r="B11" s="48" t="s">
        <v>60</v>
      </c>
      <c r="C11" s="22">
        <v>1514.9</v>
      </c>
      <c r="D11" s="22">
        <v>0</v>
      </c>
      <c r="E11" s="26">
        <f t="shared" si="0"/>
        <v>28625.5</v>
      </c>
      <c r="F11" s="26">
        <f t="shared" si="1"/>
        <v>4418.666666666666</v>
      </c>
      <c r="G11" s="26">
        <f t="shared" si="2"/>
        <v>4131.7</v>
      </c>
      <c r="H11" s="26">
        <f t="shared" si="3"/>
        <v>93.5055823777912</v>
      </c>
      <c r="I11" s="26">
        <f t="shared" si="4"/>
        <v>-10531.7</v>
      </c>
      <c r="J11" s="26">
        <f t="shared" si="5"/>
        <v>3682.754</v>
      </c>
      <c r="K11" s="27">
        <v>18093.8</v>
      </c>
      <c r="L11" s="27">
        <v>7814.454</v>
      </c>
      <c r="M11" s="28">
        <f t="shared" si="6"/>
        <v>7697</v>
      </c>
      <c r="N11" s="28">
        <f t="shared" si="7"/>
        <v>930.6666666666667</v>
      </c>
      <c r="O11" s="28">
        <f t="shared" si="8"/>
        <v>643.7</v>
      </c>
      <c r="P11" s="28">
        <f t="shared" si="9"/>
        <v>69.16547277936964</v>
      </c>
      <c r="Q11" s="29">
        <f t="shared" si="10"/>
        <v>3122.5</v>
      </c>
      <c r="R11" s="29">
        <f t="shared" si="11"/>
        <v>133.33333333333334</v>
      </c>
      <c r="S11" s="29">
        <f t="shared" si="12"/>
        <v>276.5</v>
      </c>
      <c r="T11" s="30">
        <f t="shared" si="13"/>
        <v>207.375</v>
      </c>
      <c r="U11" s="22">
        <v>22.5</v>
      </c>
      <c r="V11" s="66">
        <v>0</v>
      </c>
      <c r="W11" s="21">
        <v>0</v>
      </c>
      <c r="X11" s="22" t="e">
        <f t="shared" si="14"/>
        <v>#DIV/0!</v>
      </c>
      <c r="Y11" s="22">
        <v>3134.4</v>
      </c>
      <c r="Z11" s="22">
        <v>666.6666666666666</v>
      </c>
      <c r="AA11" s="22">
        <v>367.2</v>
      </c>
      <c r="AB11" s="22">
        <f t="shared" si="15"/>
        <v>55.080000000000005</v>
      </c>
      <c r="AC11" s="22">
        <v>3100</v>
      </c>
      <c r="AD11" s="22">
        <v>133.33333333333334</v>
      </c>
      <c r="AE11" s="22">
        <v>276.5</v>
      </c>
      <c r="AF11" s="22">
        <f t="shared" si="16"/>
        <v>207.375</v>
      </c>
      <c r="AG11" s="22">
        <v>20</v>
      </c>
      <c r="AH11" s="22">
        <v>3.3333333333333335</v>
      </c>
      <c r="AI11" s="22">
        <v>0</v>
      </c>
      <c r="AJ11" s="22">
        <f t="shared" si="17"/>
        <v>0</v>
      </c>
      <c r="AK11" s="22"/>
      <c r="AL11" s="22">
        <v>0</v>
      </c>
      <c r="AM11" s="22">
        <v>0</v>
      </c>
      <c r="AN11" s="22" t="e">
        <f t="shared" si="18"/>
        <v>#DIV/0!</v>
      </c>
      <c r="AO11" s="22"/>
      <c r="AP11" s="22"/>
      <c r="AQ11" s="22"/>
      <c r="AR11" s="22"/>
      <c r="AS11" s="22"/>
      <c r="AT11" s="22"/>
      <c r="AU11" s="22">
        <v>20928.5</v>
      </c>
      <c r="AV11" s="22">
        <v>3488</v>
      </c>
      <c r="AW11" s="22">
        <v>3488</v>
      </c>
      <c r="AX11" s="22"/>
      <c r="AY11" s="22"/>
      <c r="AZ11" s="22"/>
      <c r="BA11" s="22"/>
      <c r="BB11" s="22">
        <v>0</v>
      </c>
      <c r="BC11" s="22"/>
      <c r="BD11" s="22"/>
      <c r="BE11" s="22"/>
      <c r="BF11" s="22"/>
      <c r="BG11" s="22"/>
      <c r="BH11" s="22"/>
      <c r="BI11" s="22"/>
      <c r="BJ11" s="28">
        <f t="shared" si="19"/>
        <v>364.09999999999997</v>
      </c>
      <c r="BK11" s="28">
        <f t="shared" si="20"/>
        <v>60.66666666666667</v>
      </c>
      <c r="BL11" s="28">
        <f t="shared" si="21"/>
        <v>0</v>
      </c>
      <c r="BM11" s="31">
        <f t="shared" si="22"/>
        <v>0</v>
      </c>
      <c r="BN11" s="22">
        <v>284.09999999999997</v>
      </c>
      <c r="BO11" s="22">
        <v>47.333333333333336</v>
      </c>
      <c r="BP11" s="22">
        <v>0</v>
      </c>
      <c r="BQ11" s="22"/>
      <c r="BR11" s="22">
        <v>0</v>
      </c>
      <c r="BS11" s="22">
        <v>0</v>
      </c>
      <c r="BT11" s="22"/>
      <c r="BU11" s="22">
        <v>0</v>
      </c>
      <c r="BV11" s="22">
        <v>0</v>
      </c>
      <c r="BW11" s="22">
        <v>80</v>
      </c>
      <c r="BX11" s="22">
        <v>13.333333333333334</v>
      </c>
      <c r="BY11" s="22">
        <v>0</v>
      </c>
      <c r="BZ11" s="22"/>
      <c r="CA11" s="22"/>
      <c r="CB11" s="22"/>
      <c r="CC11" s="22"/>
      <c r="CD11" s="22">
        <v>0</v>
      </c>
      <c r="CE11" s="22">
        <v>0</v>
      </c>
      <c r="CF11" s="22"/>
      <c r="CG11" s="22">
        <v>0</v>
      </c>
      <c r="CH11" s="22">
        <v>0</v>
      </c>
      <c r="CI11" s="22">
        <v>1056</v>
      </c>
      <c r="CJ11" s="22">
        <v>66.66666666666667</v>
      </c>
      <c r="CK11" s="22">
        <v>0</v>
      </c>
      <c r="CL11" s="22">
        <v>1056</v>
      </c>
      <c r="CM11" s="22">
        <v>176</v>
      </c>
      <c r="CN11" s="22">
        <v>0</v>
      </c>
      <c r="CO11" s="22"/>
      <c r="CP11" s="22">
        <v>0</v>
      </c>
      <c r="CQ11" s="22">
        <v>0</v>
      </c>
      <c r="CR11" s="22"/>
      <c r="CS11" s="22">
        <v>0</v>
      </c>
      <c r="CT11" s="22">
        <v>0</v>
      </c>
      <c r="CU11" s="22"/>
      <c r="CV11" s="22"/>
      <c r="CW11" s="22"/>
      <c r="CX11" s="22"/>
      <c r="CY11" s="22">
        <v>0</v>
      </c>
      <c r="CZ11" s="57">
        <v>0</v>
      </c>
      <c r="DA11" s="22"/>
      <c r="DB11" s="26">
        <f t="shared" si="23"/>
        <v>28625.5</v>
      </c>
      <c r="DC11" s="26">
        <f t="shared" si="24"/>
        <v>4418.666666666666</v>
      </c>
      <c r="DD11" s="26">
        <f t="shared" si="25"/>
        <v>4131.7</v>
      </c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>
        <v>0</v>
      </c>
      <c r="DU11" s="22">
        <v>0</v>
      </c>
      <c r="DV11" s="22">
        <v>0</v>
      </c>
      <c r="DW11" s="22"/>
      <c r="DX11" s="32">
        <f t="shared" si="26"/>
        <v>0</v>
      </c>
      <c r="DY11" s="32">
        <f t="shared" si="27"/>
        <v>0</v>
      </c>
      <c r="DZ11" s="32">
        <f t="shared" si="28"/>
        <v>0</v>
      </c>
    </row>
    <row r="12" spans="1:130" s="13" customFormat="1" ht="21" customHeight="1">
      <c r="A12" s="19">
        <v>3</v>
      </c>
      <c r="B12" s="48" t="s">
        <v>61</v>
      </c>
      <c r="C12" s="22">
        <v>65790</v>
      </c>
      <c r="D12" s="22">
        <v>7499.8</v>
      </c>
      <c r="E12" s="26">
        <f t="shared" si="0"/>
        <v>483059</v>
      </c>
      <c r="F12" s="26">
        <f t="shared" si="1"/>
        <v>81288.93333333333</v>
      </c>
      <c r="G12" s="26">
        <f t="shared" si="2"/>
        <v>65666.93010000001</v>
      </c>
      <c r="H12" s="26">
        <f t="shared" si="3"/>
        <v>80.78212790752987</v>
      </c>
      <c r="I12" s="26">
        <f t="shared" si="4"/>
        <v>-323264</v>
      </c>
      <c r="J12" s="26">
        <f t="shared" si="5"/>
        <v>-11407.49210000001</v>
      </c>
      <c r="K12" s="27">
        <v>159795</v>
      </c>
      <c r="L12" s="27">
        <v>54259.438</v>
      </c>
      <c r="M12" s="28">
        <f t="shared" si="6"/>
        <v>184651.69999999998</v>
      </c>
      <c r="N12" s="28">
        <f t="shared" si="7"/>
        <v>31554.333333333332</v>
      </c>
      <c r="O12" s="28">
        <f t="shared" si="8"/>
        <v>16825.130100000002</v>
      </c>
      <c r="P12" s="28">
        <f t="shared" si="9"/>
        <v>53.321139515967175</v>
      </c>
      <c r="Q12" s="29">
        <f t="shared" si="10"/>
        <v>57377.899999999994</v>
      </c>
      <c r="R12" s="29">
        <f t="shared" si="11"/>
        <v>8666.666666666666</v>
      </c>
      <c r="S12" s="29">
        <f t="shared" si="12"/>
        <v>6765.4171</v>
      </c>
      <c r="T12" s="30">
        <f t="shared" si="13"/>
        <v>78.062505</v>
      </c>
      <c r="U12" s="22">
        <v>4703.7</v>
      </c>
      <c r="V12" s="66">
        <v>666.6666666666666</v>
      </c>
      <c r="W12" s="21">
        <v>972.4661</v>
      </c>
      <c r="X12" s="22">
        <f t="shared" si="14"/>
        <v>145.86991500000002</v>
      </c>
      <c r="Y12" s="22">
        <v>55467.799999999996</v>
      </c>
      <c r="Z12" s="22">
        <v>8666.666666666666</v>
      </c>
      <c r="AA12" s="22">
        <v>4721.025</v>
      </c>
      <c r="AB12" s="22">
        <f t="shared" si="15"/>
        <v>54.47336538461538</v>
      </c>
      <c r="AC12" s="22">
        <v>52674.2</v>
      </c>
      <c r="AD12" s="22">
        <v>8000</v>
      </c>
      <c r="AE12" s="22">
        <v>5792.951</v>
      </c>
      <c r="AF12" s="22">
        <f t="shared" si="16"/>
        <v>72.4118875</v>
      </c>
      <c r="AG12" s="22">
        <v>2850</v>
      </c>
      <c r="AH12" s="22">
        <v>475</v>
      </c>
      <c r="AI12" s="22">
        <v>225.888</v>
      </c>
      <c r="AJ12" s="22">
        <f t="shared" si="17"/>
        <v>47.555368421052634</v>
      </c>
      <c r="AK12" s="22">
        <v>4300</v>
      </c>
      <c r="AL12" s="22">
        <v>700</v>
      </c>
      <c r="AM12" s="22">
        <v>826.7</v>
      </c>
      <c r="AN12" s="22">
        <f t="shared" si="18"/>
        <v>118.10000000000001</v>
      </c>
      <c r="AO12" s="22"/>
      <c r="AP12" s="22"/>
      <c r="AQ12" s="22"/>
      <c r="AR12" s="22"/>
      <c r="AS12" s="22"/>
      <c r="AT12" s="22"/>
      <c r="AU12" s="22">
        <v>293050.2</v>
      </c>
      <c r="AV12" s="22">
        <v>48841.8</v>
      </c>
      <c r="AW12" s="22">
        <v>48841.8</v>
      </c>
      <c r="AX12" s="22"/>
      <c r="AY12" s="22"/>
      <c r="AZ12" s="22"/>
      <c r="BA12" s="22"/>
      <c r="BB12" s="22">
        <v>0</v>
      </c>
      <c r="BC12" s="22"/>
      <c r="BD12" s="22"/>
      <c r="BE12" s="22"/>
      <c r="BF12" s="22"/>
      <c r="BG12" s="22"/>
      <c r="BH12" s="22"/>
      <c r="BI12" s="22"/>
      <c r="BJ12" s="28">
        <f t="shared" si="19"/>
        <v>35899.5</v>
      </c>
      <c r="BK12" s="28">
        <f t="shared" si="20"/>
        <v>8406.666666666666</v>
      </c>
      <c r="BL12" s="28">
        <f t="shared" si="21"/>
        <v>973.1500000000001</v>
      </c>
      <c r="BM12" s="31">
        <f t="shared" si="22"/>
        <v>11.575931800158607</v>
      </c>
      <c r="BN12" s="22">
        <v>30959.4</v>
      </c>
      <c r="BO12" s="22">
        <v>7600</v>
      </c>
      <c r="BP12" s="22">
        <v>508.35</v>
      </c>
      <c r="BQ12" s="22">
        <v>2500</v>
      </c>
      <c r="BR12" s="22">
        <v>400</v>
      </c>
      <c r="BS12" s="22">
        <v>335</v>
      </c>
      <c r="BT12" s="22"/>
      <c r="BU12" s="22">
        <v>0</v>
      </c>
      <c r="BV12" s="22">
        <v>0</v>
      </c>
      <c r="BW12" s="22">
        <v>2440.1</v>
      </c>
      <c r="BX12" s="22">
        <v>406.6666666666667</v>
      </c>
      <c r="BY12" s="22">
        <v>129.8</v>
      </c>
      <c r="BZ12" s="22"/>
      <c r="CA12" s="22"/>
      <c r="CB12" s="22"/>
      <c r="CC12" s="22">
        <v>5357.1</v>
      </c>
      <c r="CD12" s="22">
        <v>892.8000000000001</v>
      </c>
      <c r="CE12" s="22">
        <v>0</v>
      </c>
      <c r="CF12" s="22"/>
      <c r="CG12" s="22">
        <v>0</v>
      </c>
      <c r="CH12" s="22">
        <v>0</v>
      </c>
      <c r="CI12" s="22">
        <v>28706.5</v>
      </c>
      <c r="CJ12" s="22">
        <v>4631</v>
      </c>
      <c r="CK12" s="22">
        <v>3273.45</v>
      </c>
      <c r="CL12" s="22">
        <v>10624</v>
      </c>
      <c r="CM12" s="22">
        <v>1770.6666666666667</v>
      </c>
      <c r="CN12" s="22">
        <v>434.65</v>
      </c>
      <c r="CO12" s="22"/>
      <c r="CP12" s="22">
        <v>0</v>
      </c>
      <c r="CQ12" s="22">
        <v>0</v>
      </c>
      <c r="CR12" s="22">
        <v>50</v>
      </c>
      <c r="CS12" s="22">
        <v>8.333333333333334</v>
      </c>
      <c r="CT12" s="22">
        <v>0</v>
      </c>
      <c r="CU12" s="22"/>
      <c r="CV12" s="22"/>
      <c r="CW12" s="22"/>
      <c r="CX12" s="22"/>
      <c r="CY12" s="22">
        <v>0</v>
      </c>
      <c r="CZ12" s="57">
        <v>39.5</v>
      </c>
      <c r="DA12" s="22"/>
      <c r="DB12" s="26">
        <f t="shared" si="23"/>
        <v>483059</v>
      </c>
      <c r="DC12" s="26">
        <f t="shared" si="24"/>
        <v>81288.93333333333</v>
      </c>
      <c r="DD12" s="26">
        <f t="shared" si="25"/>
        <v>65666.93010000001</v>
      </c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>
        <v>35000</v>
      </c>
      <c r="DU12" s="22">
        <v>0</v>
      </c>
      <c r="DV12" s="22">
        <v>0</v>
      </c>
      <c r="DW12" s="22"/>
      <c r="DX12" s="32">
        <f t="shared" si="26"/>
        <v>35000</v>
      </c>
      <c r="DY12" s="32">
        <f t="shared" si="27"/>
        <v>0</v>
      </c>
      <c r="DZ12" s="32">
        <f t="shared" si="28"/>
        <v>0</v>
      </c>
    </row>
    <row r="13" spans="1:130" s="13" customFormat="1" ht="21" customHeight="1">
      <c r="A13" s="19">
        <v>4</v>
      </c>
      <c r="B13" s="48" t="s">
        <v>62</v>
      </c>
      <c r="C13" s="25">
        <v>23034.8</v>
      </c>
      <c r="D13" s="25">
        <v>349.1</v>
      </c>
      <c r="E13" s="26">
        <f t="shared" si="0"/>
        <v>49074.3</v>
      </c>
      <c r="F13" s="26">
        <f t="shared" si="1"/>
        <v>8733.33333333333</v>
      </c>
      <c r="G13" s="26">
        <f t="shared" si="2"/>
        <v>7368.159</v>
      </c>
      <c r="H13" s="26">
        <f t="shared" si="3"/>
        <v>84.36823282442751</v>
      </c>
      <c r="I13" s="26">
        <f t="shared" si="4"/>
        <v>-17723.4</v>
      </c>
      <c r="J13" s="26">
        <f t="shared" si="5"/>
        <v>5317.655000000001</v>
      </c>
      <c r="K13" s="25">
        <v>31350.9</v>
      </c>
      <c r="L13" s="25">
        <v>12685.814</v>
      </c>
      <c r="M13" s="28">
        <f t="shared" si="6"/>
        <v>15666.9</v>
      </c>
      <c r="N13" s="28">
        <f t="shared" si="7"/>
        <v>3165.3333333333326</v>
      </c>
      <c r="O13" s="28">
        <f t="shared" si="8"/>
        <v>1800.159</v>
      </c>
      <c r="P13" s="28">
        <f t="shared" si="9"/>
        <v>56.87107203032858</v>
      </c>
      <c r="Q13" s="29">
        <f t="shared" si="10"/>
        <v>5480.2</v>
      </c>
      <c r="R13" s="29">
        <f t="shared" si="11"/>
        <v>646.6666666666666</v>
      </c>
      <c r="S13" s="29">
        <f t="shared" si="12"/>
        <v>993.359</v>
      </c>
      <c r="T13" s="30">
        <f t="shared" si="13"/>
        <v>153.61221649484537</v>
      </c>
      <c r="U13" s="25">
        <v>59.9</v>
      </c>
      <c r="V13" s="66">
        <v>0</v>
      </c>
      <c r="W13" s="21">
        <v>5.609</v>
      </c>
      <c r="X13" s="22" t="e">
        <f t="shared" si="14"/>
        <v>#DIV/0!</v>
      </c>
      <c r="Y13" s="25">
        <v>4546.7</v>
      </c>
      <c r="Z13" s="25">
        <v>600</v>
      </c>
      <c r="AA13" s="22">
        <v>600.8</v>
      </c>
      <c r="AB13" s="22">
        <f t="shared" si="15"/>
        <v>100.13333333333333</v>
      </c>
      <c r="AC13" s="25">
        <v>5420.3</v>
      </c>
      <c r="AD13" s="25">
        <v>646.6666666666666</v>
      </c>
      <c r="AE13" s="22">
        <v>987.75</v>
      </c>
      <c r="AF13" s="22">
        <f t="shared" si="16"/>
        <v>152.74484536082474</v>
      </c>
      <c r="AG13" s="25">
        <v>2620</v>
      </c>
      <c r="AH13" s="25">
        <v>1686.6666666666667</v>
      </c>
      <c r="AI13" s="22">
        <v>0</v>
      </c>
      <c r="AJ13" s="22">
        <f t="shared" si="17"/>
        <v>0</v>
      </c>
      <c r="AK13" s="25"/>
      <c r="AL13" s="25">
        <v>0</v>
      </c>
      <c r="AM13" s="22">
        <v>0</v>
      </c>
      <c r="AN13" s="22" t="e">
        <f t="shared" si="18"/>
        <v>#DIV/0!</v>
      </c>
      <c r="AO13" s="25"/>
      <c r="AP13" s="25"/>
      <c r="AQ13" s="25"/>
      <c r="AR13" s="22"/>
      <c r="AS13" s="25"/>
      <c r="AT13" s="22"/>
      <c r="AU13" s="25">
        <v>33407.4</v>
      </c>
      <c r="AV13" s="22">
        <v>5568</v>
      </c>
      <c r="AW13" s="22">
        <v>5568</v>
      </c>
      <c r="AX13" s="22"/>
      <c r="AY13" s="22"/>
      <c r="AZ13" s="22"/>
      <c r="BA13" s="25"/>
      <c r="BB13" s="22">
        <v>0</v>
      </c>
      <c r="BC13" s="25"/>
      <c r="BD13" s="25"/>
      <c r="BE13" s="25"/>
      <c r="BF13" s="25"/>
      <c r="BG13" s="25"/>
      <c r="BH13" s="25"/>
      <c r="BI13" s="25"/>
      <c r="BJ13" s="28">
        <f t="shared" si="19"/>
        <v>1084</v>
      </c>
      <c r="BK13" s="28">
        <f t="shared" si="20"/>
        <v>156.66666666666666</v>
      </c>
      <c r="BL13" s="28">
        <f t="shared" si="21"/>
        <v>165</v>
      </c>
      <c r="BM13" s="31">
        <f t="shared" si="22"/>
        <v>105.31914893617022</v>
      </c>
      <c r="BN13" s="25">
        <v>1084</v>
      </c>
      <c r="BO13" s="25">
        <v>156.66666666666666</v>
      </c>
      <c r="BP13" s="22">
        <v>165</v>
      </c>
      <c r="BQ13" s="25"/>
      <c r="BR13" s="25">
        <v>0</v>
      </c>
      <c r="BS13" s="22">
        <v>0</v>
      </c>
      <c r="BT13" s="25"/>
      <c r="BU13" s="25">
        <v>0</v>
      </c>
      <c r="BV13" s="22">
        <v>0</v>
      </c>
      <c r="BW13" s="25"/>
      <c r="BX13" s="25">
        <v>0</v>
      </c>
      <c r="BY13" s="22">
        <v>0</v>
      </c>
      <c r="BZ13" s="25"/>
      <c r="CA13" s="25"/>
      <c r="CB13" s="25"/>
      <c r="CC13" s="25"/>
      <c r="CD13" s="25">
        <v>0</v>
      </c>
      <c r="CE13" s="22">
        <v>0</v>
      </c>
      <c r="CF13" s="25"/>
      <c r="CG13" s="25">
        <v>0</v>
      </c>
      <c r="CH13" s="22">
        <v>0</v>
      </c>
      <c r="CI13" s="25">
        <v>1884</v>
      </c>
      <c r="CJ13" s="25">
        <v>66.66666666666667</v>
      </c>
      <c r="CK13" s="22">
        <v>41</v>
      </c>
      <c r="CL13" s="22">
        <v>1884</v>
      </c>
      <c r="CM13" s="22">
        <v>314</v>
      </c>
      <c r="CN13" s="25">
        <v>25</v>
      </c>
      <c r="CO13" s="25"/>
      <c r="CP13" s="25">
        <v>0</v>
      </c>
      <c r="CQ13" s="22">
        <v>0</v>
      </c>
      <c r="CR13" s="25"/>
      <c r="CS13" s="25">
        <v>0</v>
      </c>
      <c r="CT13" s="22">
        <v>0</v>
      </c>
      <c r="CU13" s="25"/>
      <c r="CV13" s="25"/>
      <c r="CW13" s="22"/>
      <c r="CX13" s="25">
        <v>52</v>
      </c>
      <c r="CY13" s="25">
        <v>8.666666666666666</v>
      </c>
      <c r="CZ13" s="57">
        <v>0</v>
      </c>
      <c r="DA13" s="22"/>
      <c r="DB13" s="26">
        <f t="shared" si="23"/>
        <v>49074.3</v>
      </c>
      <c r="DC13" s="26">
        <f t="shared" si="24"/>
        <v>8733.33333333333</v>
      </c>
      <c r="DD13" s="26">
        <f t="shared" si="25"/>
        <v>7368.159</v>
      </c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>
        <v>0</v>
      </c>
      <c r="DU13" s="25">
        <v>0</v>
      </c>
      <c r="DV13" s="22">
        <v>0</v>
      </c>
      <c r="DW13" s="25"/>
      <c r="DX13" s="32">
        <f t="shared" si="26"/>
        <v>0</v>
      </c>
      <c r="DY13" s="32">
        <f t="shared" si="27"/>
        <v>0</v>
      </c>
      <c r="DZ13" s="32">
        <f t="shared" si="28"/>
        <v>0</v>
      </c>
    </row>
    <row r="14" spans="1:130" s="13" customFormat="1" ht="21" customHeight="1">
      <c r="A14" s="19">
        <v>5</v>
      </c>
      <c r="B14" s="48" t="s">
        <v>63</v>
      </c>
      <c r="C14" s="25">
        <v>343.9</v>
      </c>
      <c r="D14" s="25">
        <v>0</v>
      </c>
      <c r="E14" s="26">
        <f t="shared" si="0"/>
        <v>16365.2</v>
      </c>
      <c r="F14" s="26">
        <f t="shared" si="1"/>
        <v>2500.8</v>
      </c>
      <c r="G14" s="26">
        <f t="shared" si="2"/>
        <v>1880.1149999999998</v>
      </c>
      <c r="H14" s="26">
        <f t="shared" si="3"/>
        <v>75.18054222648752</v>
      </c>
      <c r="I14" s="26">
        <f t="shared" si="4"/>
        <v>-2927.5</v>
      </c>
      <c r="J14" s="26">
        <f t="shared" si="5"/>
        <v>1239.3890000000001</v>
      </c>
      <c r="K14" s="25">
        <v>13437.7</v>
      </c>
      <c r="L14" s="25">
        <v>3119.504</v>
      </c>
      <c r="M14" s="28">
        <f t="shared" si="6"/>
        <v>6424.3</v>
      </c>
      <c r="N14" s="28">
        <f t="shared" si="7"/>
        <v>844</v>
      </c>
      <c r="O14" s="28">
        <f t="shared" si="8"/>
        <v>977.101</v>
      </c>
      <c r="P14" s="28">
        <f t="shared" si="9"/>
        <v>115.7702606635071</v>
      </c>
      <c r="Q14" s="29">
        <f t="shared" si="10"/>
        <v>2146.1</v>
      </c>
      <c r="R14" s="29">
        <f t="shared" si="11"/>
        <v>313.33333333333337</v>
      </c>
      <c r="S14" s="29">
        <f t="shared" si="12"/>
        <v>470.071</v>
      </c>
      <c r="T14" s="30">
        <f t="shared" si="13"/>
        <v>150.02265957446807</v>
      </c>
      <c r="U14" s="25">
        <v>346.1</v>
      </c>
      <c r="V14" s="66">
        <v>6.666666666666667</v>
      </c>
      <c r="W14" s="21">
        <v>0.071</v>
      </c>
      <c r="X14" s="22">
        <f t="shared" si="14"/>
        <v>1.0649999999999997</v>
      </c>
      <c r="Y14" s="25">
        <v>3490</v>
      </c>
      <c r="Z14" s="25">
        <v>400</v>
      </c>
      <c r="AA14" s="22">
        <v>507.03</v>
      </c>
      <c r="AB14" s="22">
        <f t="shared" si="15"/>
        <v>126.7575</v>
      </c>
      <c r="AC14" s="25">
        <v>1800</v>
      </c>
      <c r="AD14" s="25">
        <v>306.6666666666667</v>
      </c>
      <c r="AE14" s="22">
        <v>470</v>
      </c>
      <c r="AF14" s="22">
        <f t="shared" si="16"/>
        <v>153.26086956521738</v>
      </c>
      <c r="AG14" s="25">
        <v>66</v>
      </c>
      <c r="AH14" s="25">
        <v>10.666666666666666</v>
      </c>
      <c r="AI14" s="22">
        <v>0</v>
      </c>
      <c r="AJ14" s="22">
        <f t="shared" si="17"/>
        <v>0</v>
      </c>
      <c r="AK14" s="25"/>
      <c r="AL14" s="25">
        <v>0</v>
      </c>
      <c r="AM14" s="22">
        <v>0</v>
      </c>
      <c r="AN14" s="22" t="e">
        <f t="shared" si="18"/>
        <v>#DIV/0!</v>
      </c>
      <c r="AO14" s="25"/>
      <c r="AP14" s="25"/>
      <c r="AQ14" s="25"/>
      <c r="AR14" s="22"/>
      <c r="AS14" s="25"/>
      <c r="AT14" s="22"/>
      <c r="AU14" s="25">
        <v>9940.9</v>
      </c>
      <c r="AV14" s="22">
        <v>1656.8</v>
      </c>
      <c r="AW14" s="22">
        <v>1656.8</v>
      </c>
      <c r="AX14" s="22"/>
      <c r="AY14" s="22"/>
      <c r="AZ14" s="22"/>
      <c r="BA14" s="25"/>
      <c r="BB14" s="22">
        <v>0</v>
      </c>
      <c r="BC14" s="25"/>
      <c r="BD14" s="25"/>
      <c r="BE14" s="25"/>
      <c r="BF14" s="25"/>
      <c r="BG14" s="25"/>
      <c r="BH14" s="25"/>
      <c r="BI14" s="25"/>
      <c r="BJ14" s="28">
        <f t="shared" si="19"/>
        <v>242.2</v>
      </c>
      <c r="BK14" s="28">
        <f t="shared" si="20"/>
        <v>40</v>
      </c>
      <c r="BL14" s="28">
        <f t="shared" si="21"/>
        <v>0</v>
      </c>
      <c r="BM14" s="31">
        <f t="shared" si="22"/>
        <v>0</v>
      </c>
      <c r="BN14" s="25">
        <v>242.2</v>
      </c>
      <c r="BO14" s="25">
        <v>40</v>
      </c>
      <c r="BP14" s="22">
        <v>0</v>
      </c>
      <c r="BQ14" s="25"/>
      <c r="BR14" s="25">
        <v>0</v>
      </c>
      <c r="BS14" s="22">
        <v>0</v>
      </c>
      <c r="BT14" s="25"/>
      <c r="BU14" s="25">
        <v>0</v>
      </c>
      <c r="BV14" s="22">
        <v>0</v>
      </c>
      <c r="BW14" s="25"/>
      <c r="BX14" s="25">
        <v>0</v>
      </c>
      <c r="BY14" s="22">
        <v>0</v>
      </c>
      <c r="BZ14" s="25"/>
      <c r="CA14" s="25"/>
      <c r="CB14" s="25"/>
      <c r="CC14" s="25"/>
      <c r="CD14" s="25">
        <v>0</v>
      </c>
      <c r="CE14" s="22">
        <v>0</v>
      </c>
      <c r="CF14" s="25"/>
      <c r="CG14" s="25">
        <v>0</v>
      </c>
      <c r="CH14" s="22">
        <v>0</v>
      </c>
      <c r="CI14" s="25">
        <v>480</v>
      </c>
      <c r="CJ14" s="25">
        <v>80</v>
      </c>
      <c r="CK14" s="22">
        <v>0</v>
      </c>
      <c r="CL14" s="22">
        <v>480</v>
      </c>
      <c r="CM14" s="22">
        <v>80</v>
      </c>
      <c r="CN14" s="25">
        <v>0</v>
      </c>
      <c r="CO14" s="25"/>
      <c r="CP14" s="25">
        <v>0</v>
      </c>
      <c r="CQ14" s="22">
        <v>0</v>
      </c>
      <c r="CR14" s="25"/>
      <c r="CS14" s="25">
        <v>0</v>
      </c>
      <c r="CT14" s="22">
        <v>0</v>
      </c>
      <c r="CU14" s="25"/>
      <c r="CV14" s="25"/>
      <c r="CW14" s="22"/>
      <c r="CX14" s="25"/>
      <c r="CY14" s="25">
        <v>0</v>
      </c>
      <c r="CZ14" s="57">
        <v>0</v>
      </c>
      <c r="DA14" s="22">
        <v>-753.786</v>
      </c>
      <c r="DB14" s="26">
        <f t="shared" si="23"/>
        <v>16365.2</v>
      </c>
      <c r="DC14" s="26">
        <f t="shared" si="24"/>
        <v>2500.8</v>
      </c>
      <c r="DD14" s="26">
        <f t="shared" si="25"/>
        <v>1880.1149999999998</v>
      </c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>
        <v>0</v>
      </c>
      <c r="DU14" s="25">
        <v>0</v>
      </c>
      <c r="DV14" s="22">
        <v>0</v>
      </c>
      <c r="DW14" s="25"/>
      <c r="DX14" s="32">
        <f t="shared" si="26"/>
        <v>0</v>
      </c>
      <c r="DY14" s="32">
        <f t="shared" si="27"/>
        <v>0</v>
      </c>
      <c r="DZ14" s="32">
        <f t="shared" si="28"/>
        <v>0</v>
      </c>
    </row>
    <row r="15" spans="1:130" s="13" customFormat="1" ht="21" customHeight="1">
      <c r="A15" s="19">
        <v>6</v>
      </c>
      <c r="B15" s="48" t="s">
        <v>64</v>
      </c>
      <c r="C15" s="25">
        <v>66.6</v>
      </c>
      <c r="D15" s="25">
        <v>59</v>
      </c>
      <c r="E15" s="26">
        <f t="shared" si="0"/>
        <v>20068.3</v>
      </c>
      <c r="F15" s="26">
        <f t="shared" si="1"/>
        <v>3197</v>
      </c>
      <c r="G15" s="26">
        <f t="shared" si="2"/>
        <v>2252.9166</v>
      </c>
      <c r="H15" s="26">
        <f t="shared" si="3"/>
        <v>70.46970910228339</v>
      </c>
      <c r="I15" s="26">
        <f t="shared" si="4"/>
        <v>-6125.299999999999</v>
      </c>
      <c r="J15" s="26">
        <f t="shared" si="5"/>
        <v>1431.5063999999998</v>
      </c>
      <c r="K15" s="25">
        <v>13943</v>
      </c>
      <c r="L15" s="25">
        <v>3684.423</v>
      </c>
      <c r="M15" s="28">
        <f t="shared" si="6"/>
        <v>8692</v>
      </c>
      <c r="N15" s="28">
        <f t="shared" si="7"/>
        <v>1301.0000000000002</v>
      </c>
      <c r="O15" s="28">
        <f t="shared" si="8"/>
        <v>356.9166</v>
      </c>
      <c r="P15" s="28">
        <f t="shared" si="9"/>
        <v>27.434019984627206</v>
      </c>
      <c r="Q15" s="29">
        <f t="shared" si="10"/>
        <v>2080</v>
      </c>
      <c r="R15" s="29">
        <f t="shared" si="11"/>
        <v>466.6666666666667</v>
      </c>
      <c r="S15" s="29">
        <f t="shared" si="12"/>
        <v>85.727</v>
      </c>
      <c r="T15" s="30">
        <f t="shared" si="13"/>
        <v>18.37007142857143</v>
      </c>
      <c r="U15" s="25">
        <v>101.1</v>
      </c>
      <c r="V15" s="66">
        <v>0</v>
      </c>
      <c r="W15" s="21">
        <v>0.227</v>
      </c>
      <c r="X15" s="22" t="e">
        <f t="shared" si="14"/>
        <v>#DIV/0!</v>
      </c>
      <c r="Y15" s="25">
        <v>3327.2</v>
      </c>
      <c r="Z15" s="25">
        <v>237</v>
      </c>
      <c r="AA15" s="22">
        <v>225.7896</v>
      </c>
      <c r="AB15" s="22">
        <f t="shared" si="15"/>
        <v>95.26987341772151</v>
      </c>
      <c r="AC15" s="25">
        <v>1978.9</v>
      </c>
      <c r="AD15" s="25">
        <v>466.6666666666667</v>
      </c>
      <c r="AE15" s="22">
        <v>85.5</v>
      </c>
      <c r="AF15" s="22">
        <f t="shared" si="16"/>
        <v>18.321428571428573</v>
      </c>
      <c r="AG15" s="25">
        <v>535</v>
      </c>
      <c r="AH15" s="25">
        <v>89.13333333333333</v>
      </c>
      <c r="AI15" s="22">
        <v>0</v>
      </c>
      <c r="AJ15" s="22">
        <f t="shared" si="17"/>
        <v>0</v>
      </c>
      <c r="AK15" s="25"/>
      <c r="AL15" s="25">
        <v>0</v>
      </c>
      <c r="AM15" s="22">
        <v>0</v>
      </c>
      <c r="AN15" s="22" t="e">
        <f t="shared" si="18"/>
        <v>#DIV/0!</v>
      </c>
      <c r="AO15" s="25"/>
      <c r="AP15" s="25"/>
      <c r="AQ15" s="25"/>
      <c r="AR15" s="22"/>
      <c r="AS15" s="25"/>
      <c r="AT15" s="22"/>
      <c r="AU15" s="25">
        <v>11376.3</v>
      </c>
      <c r="AV15" s="22">
        <v>1896</v>
      </c>
      <c r="AW15" s="22">
        <v>1896</v>
      </c>
      <c r="AX15" s="22"/>
      <c r="AY15" s="22"/>
      <c r="AZ15" s="22"/>
      <c r="BA15" s="25"/>
      <c r="BB15" s="22">
        <v>0</v>
      </c>
      <c r="BC15" s="25"/>
      <c r="BD15" s="25"/>
      <c r="BE15" s="25"/>
      <c r="BF15" s="25"/>
      <c r="BG15" s="25"/>
      <c r="BH15" s="25"/>
      <c r="BI15" s="25"/>
      <c r="BJ15" s="28">
        <f t="shared" si="19"/>
        <v>2249.8</v>
      </c>
      <c r="BK15" s="28">
        <f t="shared" si="20"/>
        <v>441.5333333333333</v>
      </c>
      <c r="BL15" s="28">
        <f t="shared" si="21"/>
        <v>0</v>
      </c>
      <c r="BM15" s="31">
        <f t="shared" si="22"/>
        <v>0</v>
      </c>
      <c r="BN15" s="25">
        <v>2249.8</v>
      </c>
      <c r="BO15" s="25">
        <v>441.5333333333333</v>
      </c>
      <c r="BP15" s="22">
        <v>0</v>
      </c>
      <c r="BQ15" s="25"/>
      <c r="BR15" s="25">
        <v>0</v>
      </c>
      <c r="BS15" s="22">
        <v>0</v>
      </c>
      <c r="BT15" s="25"/>
      <c r="BU15" s="25">
        <v>0</v>
      </c>
      <c r="BV15" s="22">
        <v>0</v>
      </c>
      <c r="BW15" s="25"/>
      <c r="BX15" s="25">
        <v>0</v>
      </c>
      <c r="BY15" s="22">
        <v>0</v>
      </c>
      <c r="BZ15" s="25"/>
      <c r="CA15" s="25"/>
      <c r="CB15" s="25"/>
      <c r="CC15" s="25"/>
      <c r="CD15" s="25">
        <v>0</v>
      </c>
      <c r="CE15" s="22">
        <v>0</v>
      </c>
      <c r="CF15" s="25"/>
      <c r="CG15" s="25">
        <v>0</v>
      </c>
      <c r="CH15" s="22">
        <v>0</v>
      </c>
      <c r="CI15" s="25">
        <v>500</v>
      </c>
      <c r="CJ15" s="25">
        <v>66.66666666666667</v>
      </c>
      <c r="CK15" s="22">
        <v>45.4</v>
      </c>
      <c r="CL15" s="22">
        <v>500</v>
      </c>
      <c r="CM15" s="22">
        <v>83.33333333333333</v>
      </c>
      <c r="CN15" s="25">
        <v>45.4</v>
      </c>
      <c r="CO15" s="25"/>
      <c r="CP15" s="25">
        <v>0</v>
      </c>
      <c r="CQ15" s="22">
        <v>0</v>
      </c>
      <c r="CR15" s="25"/>
      <c r="CS15" s="25">
        <v>0</v>
      </c>
      <c r="CT15" s="22">
        <v>0</v>
      </c>
      <c r="CU15" s="25"/>
      <c r="CV15" s="25"/>
      <c r="CW15" s="22"/>
      <c r="CX15" s="25"/>
      <c r="CY15" s="25">
        <v>0</v>
      </c>
      <c r="CZ15" s="57">
        <v>0</v>
      </c>
      <c r="DA15" s="22"/>
      <c r="DB15" s="26">
        <f t="shared" si="23"/>
        <v>20068.3</v>
      </c>
      <c r="DC15" s="26">
        <f t="shared" si="24"/>
        <v>3197</v>
      </c>
      <c r="DD15" s="26">
        <f t="shared" si="25"/>
        <v>2252.9166</v>
      </c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>
        <v>0</v>
      </c>
      <c r="DU15" s="25">
        <v>0</v>
      </c>
      <c r="DV15" s="22">
        <v>0</v>
      </c>
      <c r="DW15" s="25"/>
      <c r="DX15" s="32">
        <f t="shared" si="26"/>
        <v>0</v>
      </c>
      <c r="DY15" s="32">
        <f t="shared" si="27"/>
        <v>0</v>
      </c>
      <c r="DZ15" s="32">
        <f t="shared" si="28"/>
        <v>0</v>
      </c>
    </row>
    <row r="16" spans="1:130" s="13" customFormat="1" ht="21" customHeight="1">
      <c r="A16" s="19">
        <v>7</v>
      </c>
      <c r="B16" s="48" t="s">
        <v>65</v>
      </c>
      <c r="C16" s="25">
        <v>13519.9</v>
      </c>
      <c r="D16" s="25">
        <v>35</v>
      </c>
      <c r="E16" s="26">
        <f t="shared" si="0"/>
        <v>17048.6</v>
      </c>
      <c r="F16" s="26">
        <f t="shared" si="1"/>
        <v>2722.266666666667</v>
      </c>
      <c r="G16" s="26">
        <f t="shared" si="2"/>
        <v>2107.176</v>
      </c>
      <c r="H16" s="26">
        <f t="shared" si="3"/>
        <v>77.40520154772983</v>
      </c>
      <c r="I16" s="26">
        <f t="shared" si="4"/>
        <v>-6566.999999999998</v>
      </c>
      <c r="J16" s="26">
        <f t="shared" si="5"/>
        <v>1824.592</v>
      </c>
      <c r="K16" s="25">
        <v>10481.6</v>
      </c>
      <c r="L16" s="25">
        <v>3931.768</v>
      </c>
      <c r="M16" s="28">
        <f t="shared" si="6"/>
        <v>7076</v>
      </c>
      <c r="N16" s="28">
        <f t="shared" si="7"/>
        <v>1060.0666666666666</v>
      </c>
      <c r="O16" s="28">
        <f t="shared" si="8"/>
        <v>444.976</v>
      </c>
      <c r="P16" s="28">
        <f t="shared" si="9"/>
        <v>41.97622791019433</v>
      </c>
      <c r="Q16" s="29">
        <f t="shared" si="10"/>
        <v>1405.5</v>
      </c>
      <c r="R16" s="29">
        <f t="shared" si="11"/>
        <v>162</v>
      </c>
      <c r="S16" s="29">
        <f t="shared" si="12"/>
        <v>108.276</v>
      </c>
      <c r="T16" s="30">
        <f t="shared" si="13"/>
        <v>66.83703703703704</v>
      </c>
      <c r="U16" s="25">
        <v>26</v>
      </c>
      <c r="V16" s="66">
        <v>5.333333333333333</v>
      </c>
      <c r="W16" s="21">
        <v>0.176</v>
      </c>
      <c r="X16" s="22">
        <f t="shared" si="14"/>
        <v>3.3000000000000003</v>
      </c>
      <c r="Y16" s="25">
        <v>3060.4</v>
      </c>
      <c r="Z16" s="25">
        <v>533.0666666666667</v>
      </c>
      <c r="AA16" s="22">
        <v>172.7</v>
      </c>
      <c r="AB16" s="22">
        <f t="shared" si="15"/>
        <v>32.39744872436218</v>
      </c>
      <c r="AC16" s="25">
        <v>1379.5</v>
      </c>
      <c r="AD16" s="25">
        <v>156.66666666666666</v>
      </c>
      <c r="AE16" s="22">
        <v>108.1</v>
      </c>
      <c r="AF16" s="22">
        <f t="shared" si="16"/>
        <v>69</v>
      </c>
      <c r="AG16" s="25">
        <v>128</v>
      </c>
      <c r="AH16" s="25">
        <v>18</v>
      </c>
      <c r="AI16" s="22">
        <v>21</v>
      </c>
      <c r="AJ16" s="22">
        <f t="shared" si="17"/>
        <v>116.66666666666667</v>
      </c>
      <c r="AK16" s="25"/>
      <c r="AL16" s="25">
        <v>0</v>
      </c>
      <c r="AM16" s="22">
        <v>0</v>
      </c>
      <c r="AN16" s="22" t="e">
        <f t="shared" si="18"/>
        <v>#DIV/0!</v>
      </c>
      <c r="AO16" s="25"/>
      <c r="AP16" s="25"/>
      <c r="AQ16" s="25"/>
      <c r="AR16" s="22"/>
      <c r="AS16" s="25"/>
      <c r="AT16" s="22"/>
      <c r="AU16" s="25">
        <v>9972.6</v>
      </c>
      <c r="AV16" s="22">
        <v>1662.2</v>
      </c>
      <c r="AW16" s="22">
        <v>1662.2</v>
      </c>
      <c r="AX16" s="22"/>
      <c r="AY16" s="22"/>
      <c r="AZ16" s="22"/>
      <c r="BA16" s="25"/>
      <c r="BB16" s="22">
        <v>0</v>
      </c>
      <c r="BC16" s="25"/>
      <c r="BD16" s="25"/>
      <c r="BE16" s="25"/>
      <c r="BF16" s="25"/>
      <c r="BG16" s="25"/>
      <c r="BH16" s="25"/>
      <c r="BI16" s="25"/>
      <c r="BJ16" s="28">
        <f t="shared" si="19"/>
        <v>2222.1</v>
      </c>
      <c r="BK16" s="28">
        <f t="shared" si="20"/>
        <v>303.6666666666667</v>
      </c>
      <c r="BL16" s="28">
        <f t="shared" si="21"/>
        <v>114</v>
      </c>
      <c r="BM16" s="31">
        <f t="shared" si="22"/>
        <v>37.54116355653128</v>
      </c>
      <c r="BN16" s="33">
        <v>2072.1</v>
      </c>
      <c r="BO16" s="25">
        <v>278.6666666666667</v>
      </c>
      <c r="BP16" s="22">
        <v>0</v>
      </c>
      <c r="BQ16" s="25"/>
      <c r="BR16" s="25">
        <v>0</v>
      </c>
      <c r="BS16" s="22">
        <v>114</v>
      </c>
      <c r="BT16" s="25"/>
      <c r="BU16" s="25">
        <v>0</v>
      </c>
      <c r="BV16" s="22">
        <v>0</v>
      </c>
      <c r="BW16" s="25">
        <v>150</v>
      </c>
      <c r="BX16" s="25">
        <v>25</v>
      </c>
      <c r="BY16" s="22">
        <v>0</v>
      </c>
      <c r="BZ16" s="25"/>
      <c r="CA16" s="25"/>
      <c r="CB16" s="25"/>
      <c r="CC16" s="25"/>
      <c r="CD16" s="25">
        <v>0</v>
      </c>
      <c r="CE16" s="22">
        <v>0</v>
      </c>
      <c r="CF16" s="25"/>
      <c r="CG16" s="25">
        <v>0</v>
      </c>
      <c r="CH16" s="22">
        <v>0</v>
      </c>
      <c r="CI16" s="25">
        <v>260</v>
      </c>
      <c r="CJ16" s="25">
        <v>43.333333333333336</v>
      </c>
      <c r="CK16" s="22">
        <v>29</v>
      </c>
      <c r="CL16" s="22">
        <v>250</v>
      </c>
      <c r="CM16" s="22">
        <v>41.666666666666664</v>
      </c>
      <c r="CN16" s="25">
        <v>0</v>
      </c>
      <c r="CO16" s="25"/>
      <c r="CP16" s="25">
        <v>0</v>
      </c>
      <c r="CQ16" s="22">
        <v>0</v>
      </c>
      <c r="CR16" s="25"/>
      <c r="CS16" s="25">
        <v>0</v>
      </c>
      <c r="CT16" s="22">
        <v>0</v>
      </c>
      <c r="CU16" s="25"/>
      <c r="CV16" s="25"/>
      <c r="CW16" s="22"/>
      <c r="CX16" s="25"/>
      <c r="CY16" s="25">
        <v>0</v>
      </c>
      <c r="CZ16" s="57">
        <v>0</v>
      </c>
      <c r="DA16" s="22"/>
      <c r="DB16" s="26">
        <f t="shared" si="23"/>
        <v>17048.6</v>
      </c>
      <c r="DC16" s="26">
        <f t="shared" si="24"/>
        <v>2722.266666666667</v>
      </c>
      <c r="DD16" s="26">
        <f t="shared" si="25"/>
        <v>2107.176</v>
      </c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>
        <v>0</v>
      </c>
      <c r="DU16" s="25">
        <v>0</v>
      </c>
      <c r="DV16" s="22">
        <v>0</v>
      </c>
      <c r="DW16" s="25"/>
      <c r="DX16" s="32">
        <f t="shared" si="26"/>
        <v>0</v>
      </c>
      <c r="DY16" s="32">
        <f t="shared" si="27"/>
        <v>0</v>
      </c>
      <c r="DZ16" s="32">
        <f t="shared" si="28"/>
        <v>0</v>
      </c>
    </row>
    <row r="17" spans="1:130" s="13" customFormat="1" ht="21" customHeight="1">
      <c r="A17" s="19">
        <v>8</v>
      </c>
      <c r="B17" s="48" t="s">
        <v>66</v>
      </c>
      <c r="C17" s="22">
        <v>21035.2</v>
      </c>
      <c r="D17" s="22">
        <v>103712.7</v>
      </c>
      <c r="E17" s="26">
        <f t="shared" si="0"/>
        <v>3385817.9</v>
      </c>
      <c r="F17" s="26">
        <f t="shared" si="1"/>
        <v>553920.2</v>
      </c>
      <c r="G17" s="26">
        <f t="shared" si="2"/>
        <v>511389.1561</v>
      </c>
      <c r="H17" s="26">
        <f t="shared" si="3"/>
        <v>92.32181027158786</v>
      </c>
      <c r="I17" s="26">
        <f t="shared" si="4"/>
        <v>-696317.6999999997</v>
      </c>
      <c r="J17" s="26">
        <f t="shared" si="5"/>
        <v>530480.7204</v>
      </c>
      <c r="K17" s="27">
        <v>2689500.2</v>
      </c>
      <c r="L17" s="27">
        <v>1041869.8765</v>
      </c>
      <c r="M17" s="28">
        <f t="shared" si="6"/>
        <v>1341225.8</v>
      </c>
      <c r="N17" s="28">
        <f t="shared" si="7"/>
        <v>213154.93333333332</v>
      </c>
      <c r="O17" s="28">
        <f t="shared" si="8"/>
        <v>177305.65610000002</v>
      </c>
      <c r="P17" s="28">
        <f t="shared" si="9"/>
        <v>83.18158689891924</v>
      </c>
      <c r="Q17" s="29">
        <f t="shared" si="10"/>
        <v>539024.2999999999</v>
      </c>
      <c r="R17" s="29">
        <f t="shared" si="11"/>
        <v>85490.4</v>
      </c>
      <c r="S17" s="29">
        <f t="shared" si="12"/>
        <v>74310.4552</v>
      </c>
      <c r="T17" s="30">
        <f t="shared" si="13"/>
        <v>86.92257282689052</v>
      </c>
      <c r="U17" s="22">
        <f>96658.7-263.6</f>
        <v>96395.09999999999</v>
      </c>
      <c r="V17" s="66">
        <v>15288.466666666667</v>
      </c>
      <c r="W17" s="21">
        <v>15911.5912</v>
      </c>
      <c r="X17" s="22">
        <f t="shared" si="14"/>
        <v>104.07578174397258</v>
      </c>
      <c r="Y17" s="22">
        <f>47870.7+78.6</f>
        <v>47949.299999999996</v>
      </c>
      <c r="Z17" s="22">
        <v>7604.866666666668</v>
      </c>
      <c r="AA17" s="22">
        <v>6754.2712</v>
      </c>
      <c r="AB17" s="22">
        <f t="shared" si="15"/>
        <v>88.81511663583844</v>
      </c>
      <c r="AC17" s="22">
        <f>413601.1+29028.1</f>
        <v>442629.19999999995</v>
      </c>
      <c r="AD17" s="22">
        <v>70201.93333333333</v>
      </c>
      <c r="AE17" s="22">
        <v>58398.864</v>
      </c>
      <c r="AF17" s="22">
        <f t="shared" si="16"/>
        <v>83.18697395798218</v>
      </c>
      <c r="AG17" s="22">
        <f>101611.8-170</f>
        <v>101441.8</v>
      </c>
      <c r="AH17" s="22">
        <v>16533.266666666666</v>
      </c>
      <c r="AI17" s="22">
        <v>17400.5005</v>
      </c>
      <c r="AJ17" s="22">
        <f t="shared" si="17"/>
        <v>105.2453870781737</v>
      </c>
      <c r="AK17" s="22">
        <v>32300</v>
      </c>
      <c r="AL17" s="22">
        <v>5122.866666666667</v>
      </c>
      <c r="AM17" s="22">
        <v>4637.1</v>
      </c>
      <c r="AN17" s="22">
        <f t="shared" si="18"/>
        <v>90.5176789037388</v>
      </c>
      <c r="AO17" s="22"/>
      <c r="AP17" s="22"/>
      <c r="AQ17" s="22"/>
      <c r="AR17" s="22"/>
      <c r="AS17" s="22"/>
      <c r="AT17" s="22"/>
      <c r="AU17" s="22">
        <v>1968669.1</v>
      </c>
      <c r="AV17" s="22">
        <v>328111.4</v>
      </c>
      <c r="AW17" s="22">
        <v>328111.4</v>
      </c>
      <c r="AX17" s="22"/>
      <c r="AY17" s="22"/>
      <c r="AZ17" s="22"/>
      <c r="BA17" s="22">
        <v>1140</v>
      </c>
      <c r="BB17" s="22">
        <v>190</v>
      </c>
      <c r="BC17" s="22">
        <v>-389.1</v>
      </c>
      <c r="BD17" s="22"/>
      <c r="BE17" s="22"/>
      <c r="BF17" s="22"/>
      <c r="BG17" s="22"/>
      <c r="BH17" s="22"/>
      <c r="BI17" s="22"/>
      <c r="BJ17" s="28">
        <f t="shared" si="19"/>
        <v>153060.5</v>
      </c>
      <c r="BK17" s="28">
        <f t="shared" si="20"/>
        <v>24275.733333333337</v>
      </c>
      <c r="BL17" s="28">
        <f t="shared" si="21"/>
        <v>14575.633000000002</v>
      </c>
      <c r="BM17" s="31">
        <f t="shared" si="22"/>
        <v>60.0419884328932</v>
      </c>
      <c r="BN17" s="22">
        <f>116956.7+0.1</f>
        <v>116956.8</v>
      </c>
      <c r="BO17" s="22">
        <v>18549.600000000002</v>
      </c>
      <c r="BP17" s="22">
        <v>9123.833</v>
      </c>
      <c r="BQ17" s="22"/>
      <c r="BR17" s="22">
        <v>0</v>
      </c>
      <c r="BS17" s="22">
        <v>0</v>
      </c>
      <c r="BT17" s="22"/>
      <c r="BU17" s="22">
        <v>0</v>
      </c>
      <c r="BV17" s="22">
        <v>0</v>
      </c>
      <c r="BW17" s="22">
        <v>36103.7</v>
      </c>
      <c r="BX17" s="22">
        <v>5726.133333333334</v>
      </c>
      <c r="BY17" s="22">
        <v>5451.8</v>
      </c>
      <c r="BZ17" s="22"/>
      <c r="CA17" s="22"/>
      <c r="CB17" s="22"/>
      <c r="CC17" s="22">
        <f>74842-59</f>
        <v>74783</v>
      </c>
      <c r="CD17" s="22">
        <v>12463.866666666667</v>
      </c>
      <c r="CE17" s="22">
        <v>6361.2</v>
      </c>
      <c r="CF17" s="22">
        <v>26250</v>
      </c>
      <c r="CG17" s="22">
        <v>4166.666666666667</v>
      </c>
      <c r="CH17" s="22">
        <v>2500</v>
      </c>
      <c r="CI17" s="22">
        <v>414789.9</v>
      </c>
      <c r="CJ17" s="22">
        <v>65787</v>
      </c>
      <c r="CK17" s="22">
        <v>52635.1702</v>
      </c>
      <c r="CL17" s="22">
        <v>181506.3</v>
      </c>
      <c r="CM17" s="22">
        <v>30251.05</v>
      </c>
      <c r="CN17" s="22">
        <v>9032.4</v>
      </c>
      <c r="CO17" s="47">
        <f>15640+170</f>
        <v>15810</v>
      </c>
      <c r="CP17" s="47">
        <v>2507.4666666666667</v>
      </c>
      <c r="CQ17" s="22">
        <v>3468.246</v>
      </c>
      <c r="CR17" s="22">
        <v>4100</v>
      </c>
      <c r="CS17" s="22">
        <v>666.6666666666666</v>
      </c>
      <c r="CT17" s="22">
        <v>450</v>
      </c>
      <c r="CU17" s="22"/>
      <c r="CV17" s="22"/>
      <c r="CW17" s="22"/>
      <c r="CX17" s="22">
        <v>6500</v>
      </c>
      <c r="CY17" s="22">
        <v>1000</v>
      </c>
      <c r="CZ17" s="57">
        <v>574.28</v>
      </c>
      <c r="DA17" s="22"/>
      <c r="DB17" s="26">
        <f t="shared" si="23"/>
        <v>3385817.9</v>
      </c>
      <c r="DC17" s="26">
        <f t="shared" si="24"/>
        <v>553920.2</v>
      </c>
      <c r="DD17" s="26">
        <f t="shared" si="25"/>
        <v>511389.1561</v>
      </c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>
        <v>170939.4</v>
      </c>
      <c r="DU17" s="22">
        <v>0</v>
      </c>
      <c r="DV17" s="22">
        <v>0</v>
      </c>
      <c r="DW17" s="22"/>
      <c r="DX17" s="32">
        <f t="shared" si="26"/>
        <v>170939.4</v>
      </c>
      <c r="DY17" s="32">
        <f t="shared" si="27"/>
        <v>0</v>
      </c>
      <c r="DZ17" s="32">
        <f t="shared" si="28"/>
        <v>0</v>
      </c>
    </row>
    <row r="18" spans="1:130" s="13" customFormat="1" ht="21" customHeight="1">
      <c r="A18" s="19">
        <v>9</v>
      </c>
      <c r="B18" s="48" t="s">
        <v>67</v>
      </c>
      <c r="C18" s="25">
        <v>9016</v>
      </c>
      <c r="D18" s="25">
        <v>0</v>
      </c>
      <c r="E18" s="26">
        <f t="shared" si="0"/>
        <v>36889.6</v>
      </c>
      <c r="F18" s="26">
        <f t="shared" si="1"/>
        <v>5820.599999999999</v>
      </c>
      <c r="G18" s="26">
        <f t="shared" si="2"/>
        <v>5518.899</v>
      </c>
      <c r="H18" s="26">
        <f t="shared" si="3"/>
        <v>94.81666838470262</v>
      </c>
      <c r="I18" s="26">
        <f t="shared" si="4"/>
        <v>-12537</v>
      </c>
      <c r="J18" s="26">
        <f t="shared" si="5"/>
        <v>4074.9219999999996</v>
      </c>
      <c r="K18" s="25">
        <v>24352.6</v>
      </c>
      <c r="L18" s="25">
        <v>9593.821</v>
      </c>
      <c r="M18" s="28">
        <f t="shared" si="6"/>
        <v>9181.4</v>
      </c>
      <c r="N18" s="28">
        <f t="shared" si="7"/>
        <v>1202.6</v>
      </c>
      <c r="O18" s="28">
        <f t="shared" si="8"/>
        <v>900.8990000000001</v>
      </c>
      <c r="P18" s="28">
        <f t="shared" si="9"/>
        <v>74.91260602028939</v>
      </c>
      <c r="Q18" s="29">
        <f t="shared" si="10"/>
        <v>4812.2</v>
      </c>
      <c r="R18" s="29">
        <f t="shared" si="11"/>
        <v>615.2</v>
      </c>
      <c r="S18" s="29">
        <f t="shared" si="12"/>
        <v>720.317</v>
      </c>
      <c r="T18" s="30">
        <f t="shared" si="13"/>
        <v>117.08663849154746</v>
      </c>
      <c r="U18" s="25">
        <v>46.7</v>
      </c>
      <c r="V18" s="66">
        <v>0.19999999999999998</v>
      </c>
      <c r="W18" s="21">
        <v>0.317</v>
      </c>
      <c r="X18" s="22">
        <f t="shared" si="14"/>
        <v>158.50000000000003</v>
      </c>
      <c r="Y18" s="25">
        <v>1884.8</v>
      </c>
      <c r="Z18" s="25">
        <v>173.33333333333334</v>
      </c>
      <c r="AA18" s="22">
        <v>166.122</v>
      </c>
      <c r="AB18" s="22">
        <f t="shared" si="15"/>
        <v>95.83961538461539</v>
      </c>
      <c r="AC18" s="25">
        <v>4765.5</v>
      </c>
      <c r="AD18" s="25">
        <v>615</v>
      </c>
      <c r="AE18" s="22">
        <v>720</v>
      </c>
      <c r="AF18" s="22">
        <f t="shared" si="16"/>
        <v>117.07317073170731</v>
      </c>
      <c r="AG18" s="25">
        <v>46</v>
      </c>
      <c r="AH18" s="25">
        <v>7.666666666666667</v>
      </c>
      <c r="AI18" s="22">
        <v>0</v>
      </c>
      <c r="AJ18" s="22">
        <f t="shared" si="17"/>
        <v>0</v>
      </c>
      <c r="AK18" s="25"/>
      <c r="AL18" s="25">
        <v>0</v>
      </c>
      <c r="AM18" s="22">
        <v>0</v>
      </c>
      <c r="AN18" s="22" t="e">
        <f t="shared" si="18"/>
        <v>#DIV/0!</v>
      </c>
      <c r="AO18" s="25"/>
      <c r="AP18" s="25"/>
      <c r="AQ18" s="25"/>
      <c r="AR18" s="22"/>
      <c r="AS18" s="25"/>
      <c r="AT18" s="22"/>
      <c r="AU18" s="25">
        <v>27708.2</v>
      </c>
      <c r="AV18" s="22">
        <v>4618</v>
      </c>
      <c r="AW18" s="22">
        <v>4618</v>
      </c>
      <c r="AX18" s="22"/>
      <c r="AY18" s="22"/>
      <c r="AZ18" s="22"/>
      <c r="BA18" s="25"/>
      <c r="BB18" s="22">
        <v>0</v>
      </c>
      <c r="BC18" s="25"/>
      <c r="BD18" s="25"/>
      <c r="BE18" s="25"/>
      <c r="BF18" s="25"/>
      <c r="BG18" s="25"/>
      <c r="BH18" s="25"/>
      <c r="BI18" s="25"/>
      <c r="BJ18" s="28">
        <f t="shared" si="19"/>
        <v>548.4</v>
      </c>
      <c r="BK18" s="28">
        <f t="shared" si="20"/>
        <v>91.39999999999999</v>
      </c>
      <c r="BL18" s="28">
        <f t="shared" si="21"/>
        <v>0</v>
      </c>
      <c r="BM18" s="31">
        <f t="shared" si="22"/>
        <v>0</v>
      </c>
      <c r="BN18" s="25">
        <v>548.4</v>
      </c>
      <c r="BO18" s="25">
        <v>91.39999999999999</v>
      </c>
      <c r="BP18" s="22">
        <v>0</v>
      </c>
      <c r="BQ18" s="25"/>
      <c r="BR18" s="25">
        <v>0</v>
      </c>
      <c r="BS18" s="22">
        <v>0</v>
      </c>
      <c r="BT18" s="25"/>
      <c r="BU18" s="25">
        <v>0</v>
      </c>
      <c r="BV18" s="22">
        <v>0</v>
      </c>
      <c r="BW18" s="25"/>
      <c r="BX18" s="25">
        <v>0</v>
      </c>
      <c r="BY18" s="22">
        <v>0</v>
      </c>
      <c r="BZ18" s="25"/>
      <c r="CA18" s="25"/>
      <c r="CB18" s="25"/>
      <c r="CC18" s="25"/>
      <c r="CD18" s="25">
        <v>0</v>
      </c>
      <c r="CE18" s="22">
        <v>0</v>
      </c>
      <c r="CF18" s="25"/>
      <c r="CG18" s="25">
        <v>0</v>
      </c>
      <c r="CH18" s="22">
        <v>0</v>
      </c>
      <c r="CI18" s="25">
        <v>1890</v>
      </c>
      <c r="CJ18" s="25">
        <v>315</v>
      </c>
      <c r="CK18" s="22">
        <v>14.46</v>
      </c>
      <c r="CL18" s="22">
        <v>1890</v>
      </c>
      <c r="CM18" s="22">
        <v>315</v>
      </c>
      <c r="CN18" s="25">
        <v>0</v>
      </c>
      <c r="CO18" s="25"/>
      <c r="CP18" s="25">
        <v>0</v>
      </c>
      <c r="CQ18" s="22">
        <v>0</v>
      </c>
      <c r="CR18" s="25"/>
      <c r="CS18" s="25">
        <v>0</v>
      </c>
      <c r="CT18" s="22">
        <v>0</v>
      </c>
      <c r="CU18" s="25"/>
      <c r="CV18" s="25"/>
      <c r="CW18" s="22"/>
      <c r="CX18" s="25"/>
      <c r="CY18" s="25">
        <v>0</v>
      </c>
      <c r="CZ18" s="57">
        <v>0</v>
      </c>
      <c r="DA18" s="22"/>
      <c r="DB18" s="26">
        <f t="shared" si="23"/>
        <v>36889.6</v>
      </c>
      <c r="DC18" s="26">
        <f t="shared" si="24"/>
        <v>5820.599999999999</v>
      </c>
      <c r="DD18" s="26">
        <f t="shared" si="25"/>
        <v>5518.899</v>
      </c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>
        <v>0</v>
      </c>
      <c r="DU18" s="25">
        <v>0</v>
      </c>
      <c r="DV18" s="22">
        <v>0</v>
      </c>
      <c r="DW18" s="25"/>
      <c r="DX18" s="32">
        <f t="shared" si="26"/>
        <v>0</v>
      </c>
      <c r="DY18" s="32">
        <f t="shared" si="27"/>
        <v>0</v>
      </c>
      <c r="DZ18" s="32">
        <f t="shared" si="28"/>
        <v>0</v>
      </c>
    </row>
    <row r="19" spans="1:130" ht="17.25">
      <c r="A19" s="19">
        <v>10</v>
      </c>
      <c r="B19" s="48" t="s">
        <v>70</v>
      </c>
      <c r="C19" s="25">
        <v>23865.5</v>
      </c>
      <c r="D19" s="25">
        <v>1562.7</v>
      </c>
      <c r="E19" s="26">
        <f t="shared" si="0"/>
        <v>314201.3</v>
      </c>
      <c r="F19" s="26">
        <f t="shared" si="1"/>
        <v>45795.799999999996</v>
      </c>
      <c r="G19" s="26">
        <f t="shared" si="2"/>
        <v>43630.361</v>
      </c>
      <c r="H19" s="26">
        <f t="shared" si="3"/>
        <v>95.27153363408873</v>
      </c>
      <c r="I19" s="26">
        <f t="shared" si="4"/>
        <v>-281225</v>
      </c>
      <c r="J19" s="26">
        <f t="shared" si="5"/>
        <v>-32770.530999999995</v>
      </c>
      <c r="K19" s="25">
        <v>32976.3</v>
      </c>
      <c r="L19" s="25">
        <v>10859.83</v>
      </c>
      <c r="M19" s="28">
        <f t="shared" si="6"/>
        <v>104107.79999999999</v>
      </c>
      <c r="N19" s="28">
        <f t="shared" si="7"/>
        <v>10780.199999999999</v>
      </c>
      <c r="O19" s="28">
        <f t="shared" si="8"/>
        <v>8614.761</v>
      </c>
      <c r="P19" s="28">
        <f t="shared" si="9"/>
        <v>79.91281237824901</v>
      </c>
      <c r="Q19" s="29">
        <f t="shared" si="10"/>
        <v>36233.6</v>
      </c>
      <c r="R19" s="29">
        <f t="shared" si="11"/>
        <v>4317.333333333333</v>
      </c>
      <c r="S19" s="29">
        <f t="shared" si="12"/>
        <v>3558.3979999999997</v>
      </c>
      <c r="T19" s="30">
        <f t="shared" si="13"/>
        <v>82.4212013588635</v>
      </c>
      <c r="U19" s="25">
        <v>1465.8</v>
      </c>
      <c r="V19" s="66">
        <v>77.33333333333333</v>
      </c>
      <c r="W19" s="21">
        <v>85.334</v>
      </c>
      <c r="X19" s="22">
        <f t="shared" si="14"/>
        <v>110.34568965517242</v>
      </c>
      <c r="Y19" s="25">
        <v>44432.1</v>
      </c>
      <c r="Z19" s="25">
        <v>2746.6666666666665</v>
      </c>
      <c r="AA19" s="22">
        <v>2533.9247</v>
      </c>
      <c r="AB19" s="22">
        <f t="shared" si="15"/>
        <v>92.2545400485437</v>
      </c>
      <c r="AC19" s="25">
        <v>34767.799999999996</v>
      </c>
      <c r="AD19" s="25">
        <v>4240</v>
      </c>
      <c r="AE19" s="22">
        <v>3473.064</v>
      </c>
      <c r="AF19" s="22">
        <f t="shared" si="16"/>
        <v>81.91188679245283</v>
      </c>
      <c r="AG19" s="25">
        <v>1347</v>
      </c>
      <c r="AH19" s="25">
        <v>224.46666666666667</v>
      </c>
      <c r="AI19" s="22">
        <v>673.5</v>
      </c>
      <c r="AJ19" s="22">
        <f t="shared" si="17"/>
        <v>300.0445500445501</v>
      </c>
      <c r="AK19" s="25"/>
      <c r="AL19" s="25">
        <v>0</v>
      </c>
      <c r="AM19" s="22">
        <v>0</v>
      </c>
      <c r="AN19" s="22" t="e">
        <f t="shared" si="18"/>
        <v>#DIV/0!</v>
      </c>
      <c r="AO19" s="25"/>
      <c r="AP19" s="25"/>
      <c r="AQ19" s="25"/>
      <c r="AR19" s="22"/>
      <c r="AS19" s="25"/>
      <c r="AT19" s="22"/>
      <c r="AU19" s="25">
        <v>210093.5</v>
      </c>
      <c r="AV19" s="22">
        <v>35015.6</v>
      </c>
      <c r="AW19" s="22">
        <v>35015.6</v>
      </c>
      <c r="AX19" s="22"/>
      <c r="AY19" s="22"/>
      <c r="AZ19" s="22"/>
      <c r="BA19" s="25"/>
      <c r="BB19" s="22">
        <v>0</v>
      </c>
      <c r="BC19" s="25"/>
      <c r="BD19" s="25"/>
      <c r="BE19" s="25"/>
      <c r="BF19" s="25"/>
      <c r="BG19" s="25"/>
      <c r="BH19" s="25"/>
      <c r="BI19" s="25"/>
      <c r="BJ19" s="28">
        <f t="shared" si="19"/>
        <v>16206.599999999999</v>
      </c>
      <c r="BK19" s="28">
        <f t="shared" si="20"/>
        <v>2510.333333333333</v>
      </c>
      <c r="BL19" s="28">
        <f t="shared" si="21"/>
        <v>1604.74</v>
      </c>
      <c r="BM19" s="31">
        <f t="shared" si="22"/>
        <v>63.92537511618643</v>
      </c>
      <c r="BN19" s="25">
        <v>15476.599999999999</v>
      </c>
      <c r="BO19" s="25">
        <v>2388.6666666666665</v>
      </c>
      <c r="BP19" s="22">
        <v>1382.93</v>
      </c>
      <c r="BQ19" s="25"/>
      <c r="BR19" s="25">
        <v>0</v>
      </c>
      <c r="BS19" s="22">
        <v>221.81</v>
      </c>
      <c r="BT19" s="25"/>
      <c r="BU19" s="25">
        <v>0</v>
      </c>
      <c r="BV19" s="22">
        <v>0</v>
      </c>
      <c r="BW19" s="25">
        <v>730</v>
      </c>
      <c r="BX19" s="25">
        <v>121.66666666666667</v>
      </c>
      <c r="BY19" s="22">
        <v>0</v>
      </c>
      <c r="BZ19" s="25"/>
      <c r="CA19" s="25"/>
      <c r="CB19" s="25"/>
      <c r="CC19" s="25"/>
      <c r="CD19" s="25">
        <v>0</v>
      </c>
      <c r="CE19" s="22">
        <v>0</v>
      </c>
      <c r="CF19" s="25"/>
      <c r="CG19" s="25">
        <v>0</v>
      </c>
      <c r="CH19" s="22">
        <v>0</v>
      </c>
      <c r="CI19" s="25">
        <v>5888.5</v>
      </c>
      <c r="CJ19" s="25">
        <v>981.4</v>
      </c>
      <c r="CK19" s="22">
        <v>237.05</v>
      </c>
      <c r="CL19" s="22">
        <v>4240</v>
      </c>
      <c r="CM19" s="22">
        <v>706.6666666666666</v>
      </c>
      <c r="CN19" s="25">
        <v>7.1</v>
      </c>
      <c r="CO19" s="25"/>
      <c r="CP19" s="25">
        <v>0</v>
      </c>
      <c r="CQ19" s="22">
        <v>0</v>
      </c>
      <c r="CR19" s="25"/>
      <c r="CS19" s="25">
        <v>0</v>
      </c>
      <c r="CT19" s="22">
        <v>0</v>
      </c>
      <c r="CU19" s="25"/>
      <c r="CV19" s="25"/>
      <c r="CW19" s="22"/>
      <c r="CX19" s="25"/>
      <c r="CY19" s="25">
        <v>0</v>
      </c>
      <c r="CZ19" s="57">
        <v>7.1483</v>
      </c>
      <c r="DA19" s="22"/>
      <c r="DB19" s="26">
        <f t="shared" si="23"/>
        <v>314201.3</v>
      </c>
      <c r="DC19" s="26">
        <f t="shared" si="24"/>
        <v>45795.799999999996</v>
      </c>
      <c r="DD19" s="26">
        <f t="shared" si="25"/>
        <v>43630.361</v>
      </c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>
        <v>40000</v>
      </c>
      <c r="DU19" s="25">
        <v>0</v>
      </c>
      <c r="DV19" s="22">
        <v>0</v>
      </c>
      <c r="DW19" s="25"/>
      <c r="DX19" s="32">
        <f t="shared" si="26"/>
        <v>40000</v>
      </c>
      <c r="DY19" s="32">
        <f t="shared" si="27"/>
        <v>0</v>
      </c>
      <c r="DZ19" s="32">
        <f t="shared" si="28"/>
        <v>0</v>
      </c>
    </row>
    <row r="20" spans="1:130" ht="17.25">
      <c r="A20" s="19">
        <v>11</v>
      </c>
      <c r="B20" s="48" t="s">
        <v>68</v>
      </c>
      <c r="C20" s="25">
        <v>16420.9</v>
      </c>
      <c r="D20" s="25">
        <v>0</v>
      </c>
      <c r="E20" s="26">
        <f t="shared" si="0"/>
        <v>36116.9</v>
      </c>
      <c r="F20" s="26">
        <f t="shared" si="1"/>
        <v>4887.8</v>
      </c>
      <c r="G20" s="26">
        <f t="shared" si="2"/>
        <v>4705.335999999999</v>
      </c>
      <c r="H20" s="26">
        <f t="shared" si="3"/>
        <v>96.26695036621791</v>
      </c>
      <c r="I20" s="26">
        <f t="shared" si="4"/>
        <v>-12919.300000000003</v>
      </c>
      <c r="J20" s="26">
        <f t="shared" si="5"/>
        <v>3188.9180000000006</v>
      </c>
      <c r="K20" s="25">
        <v>23197.6</v>
      </c>
      <c r="L20" s="25">
        <v>7894.254</v>
      </c>
      <c r="M20" s="28">
        <f t="shared" si="6"/>
        <v>12769.699999999999</v>
      </c>
      <c r="N20" s="28">
        <f t="shared" si="7"/>
        <v>996.5999999999999</v>
      </c>
      <c r="O20" s="28">
        <f t="shared" si="8"/>
        <v>814.136</v>
      </c>
      <c r="P20" s="28">
        <f t="shared" si="9"/>
        <v>81.69135059201284</v>
      </c>
      <c r="Q20" s="29">
        <f t="shared" si="10"/>
        <v>2944.8</v>
      </c>
      <c r="R20" s="29">
        <f t="shared" si="11"/>
        <v>285.59999999999997</v>
      </c>
      <c r="S20" s="29">
        <f t="shared" si="12"/>
        <v>352.136</v>
      </c>
      <c r="T20" s="30">
        <f t="shared" si="13"/>
        <v>123.29691876750704</v>
      </c>
      <c r="U20" s="25">
        <v>1.4</v>
      </c>
      <c r="V20" s="66">
        <v>0</v>
      </c>
      <c r="W20" s="21">
        <v>0.136</v>
      </c>
      <c r="X20" s="22" t="e">
        <f t="shared" si="14"/>
        <v>#DIV/0!</v>
      </c>
      <c r="Y20" s="25">
        <v>6423.4</v>
      </c>
      <c r="Z20" s="25">
        <v>454</v>
      </c>
      <c r="AA20" s="22">
        <v>389</v>
      </c>
      <c r="AB20" s="22">
        <f t="shared" si="15"/>
        <v>85.68281938325991</v>
      </c>
      <c r="AC20" s="25">
        <v>2943.4</v>
      </c>
      <c r="AD20" s="25">
        <v>285.59999999999997</v>
      </c>
      <c r="AE20" s="22">
        <v>352</v>
      </c>
      <c r="AF20" s="22">
        <f t="shared" si="16"/>
        <v>123.24929971988796</v>
      </c>
      <c r="AG20" s="25">
        <v>50</v>
      </c>
      <c r="AH20" s="25">
        <v>8.333333333333334</v>
      </c>
      <c r="AI20" s="22">
        <v>0</v>
      </c>
      <c r="AJ20" s="22">
        <f t="shared" si="17"/>
        <v>0</v>
      </c>
      <c r="AK20" s="25"/>
      <c r="AL20" s="25">
        <v>0</v>
      </c>
      <c r="AM20" s="22">
        <v>0</v>
      </c>
      <c r="AN20" s="22" t="e">
        <f t="shared" si="18"/>
        <v>#DIV/0!</v>
      </c>
      <c r="AO20" s="25"/>
      <c r="AP20" s="25"/>
      <c r="AQ20" s="25"/>
      <c r="AR20" s="22"/>
      <c r="AS20" s="25"/>
      <c r="AT20" s="22"/>
      <c r="AU20" s="25">
        <v>23347.2</v>
      </c>
      <c r="AV20" s="22">
        <v>3891.2</v>
      </c>
      <c r="AW20" s="22">
        <v>3891.2</v>
      </c>
      <c r="AX20" s="22"/>
      <c r="AY20" s="22"/>
      <c r="AZ20" s="22"/>
      <c r="BA20" s="25"/>
      <c r="BB20" s="22">
        <v>0</v>
      </c>
      <c r="BC20" s="25"/>
      <c r="BD20" s="25"/>
      <c r="BE20" s="25"/>
      <c r="BF20" s="25"/>
      <c r="BG20" s="25"/>
      <c r="BH20" s="25"/>
      <c r="BI20" s="25"/>
      <c r="BJ20" s="28">
        <f t="shared" si="19"/>
        <v>1791.5</v>
      </c>
      <c r="BK20" s="28">
        <f t="shared" si="20"/>
        <v>248.66666666666666</v>
      </c>
      <c r="BL20" s="28">
        <f t="shared" si="21"/>
        <v>73</v>
      </c>
      <c r="BM20" s="31">
        <f t="shared" si="22"/>
        <v>29.356568364611263</v>
      </c>
      <c r="BN20" s="25">
        <v>1751.5</v>
      </c>
      <c r="BO20" s="25">
        <v>242</v>
      </c>
      <c r="BP20" s="22">
        <v>73</v>
      </c>
      <c r="BQ20" s="25"/>
      <c r="BR20" s="25">
        <v>0</v>
      </c>
      <c r="BS20" s="22">
        <v>0</v>
      </c>
      <c r="BT20" s="25"/>
      <c r="BU20" s="25">
        <v>0</v>
      </c>
      <c r="BV20" s="22">
        <v>0</v>
      </c>
      <c r="BW20" s="25">
        <v>40</v>
      </c>
      <c r="BX20" s="25">
        <v>6.666666666666667</v>
      </c>
      <c r="BY20" s="22">
        <v>0</v>
      </c>
      <c r="BZ20" s="25"/>
      <c r="CA20" s="25"/>
      <c r="CB20" s="25"/>
      <c r="CC20" s="25"/>
      <c r="CD20" s="25">
        <v>0</v>
      </c>
      <c r="CE20" s="22">
        <v>0</v>
      </c>
      <c r="CF20" s="25"/>
      <c r="CG20" s="25">
        <v>0</v>
      </c>
      <c r="CH20" s="22">
        <v>0</v>
      </c>
      <c r="CI20" s="25">
        <v>1560</v>
      </c>
      <c r="CJ20" s="25">
        <v>0</v>
      </c>
      <c r="CK20" s="22">
        <v>0</v>
      </c>
      <c r="CL20" s="22">
        <v>660</v>
      </c>
      <c r="CM20" s="22">
        <v>110</v>
      </c>
      <c r="CN20" s="25">
        <v>0</v>
      </c>
      <c r="CO20" s="25"/>
      <c r="CP20" s="25">
        <v>0</v>
      </c>
      <c r="CQ20" s="22">
        <v>0</v>
      </c>
      <c r="CR20" s="25"/>
      <c r="CS20" s="25">
        <v>0</v>
      </c>
      <c r="CT20" s="22">
        <v>0</v>
      </c>
      <c r="CU20" s="25"/>
      <c r="CV20" s="25"/>
      <c r="CW20" s="22"/>
      <c r="CX20" s="25"/>
      <c r="CY20" s="25">
        <v>0</v>
      </c>
      <c r="CZ20" s="57">
        <v>0</v>
      </c>
      <c r="DA20" s="22"/>
      <c r="DB20" s="26">
        <f t="shared" si="23"/>
        <v>36116.9</v>
      </c>
      <c r="DC20" s="26">
        <f t="shared" si="24"/>
        <v>4887.8</v>
      </c>
      <c r="DD20" s="26">
        <f t="shared" si="25"/>
        <v>4705.335999999999</v>
      </c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>
        <v>0</v>
      </c>
      <c r="DU20" s="25">
        <v>0</v>
      </c>
      <c r="DV20" s="22">
        <v>0</v>
      </c>
      <c r="DW20" s="25"/>
      <c r="DX20" s="32">
        <f t="shared" si="26"/>
        <v>0</v>
      </c>
      <c r="DY20" s="32">
        <f t="shared" si="27"/>
        <v>0</v>
      </c>
      <c r="DZ20" s="32">
        <f t="shared" si="28"/>
        <v>0</v>
      </c>
    </row>
    <row r="21" spans="1:130" ht="17.25">
      <c r="A21" s="19">
        <v>12</v>
      </c>
      <c r="B21" s="48" t="s">
        <v>69</v>
      </c>
      <c r="C21" s="25">
        <v>6388.1</v>
      </c>
      <c r="D21" s="25">
        <v>148.9</v>
      </c>
      <c r="E21" s="26">
        <f t="shared" si="0"/>
        <v>26631.6</v>
      </c>
      <c r="F21" s="26">
        <f t="shared" si="1"/>
        <v>3709.5333333333338</v>
      </c>
      <c r="G21" s="26">
        <f t="shared" si="2"/>
        <v>3191.436</v>
      </c>
      <c r="H21" s="26">
        <f t="shared" si="3"/>
        <v>86.03335549844545</v>
      </c>
      <c r="I21" s="26">
        <f t="shared" si="4"/>
        <v>-10428.999999999998</v>
      </c>
      <c r="J21" s="26">
        <f t="shared" si="5"/>
        <v>2451.9859999999994</v>
      </c>
      <c r="K21" s="25">
        <v>16202.6</v>
      </c>
      <c r="L21" s="25">
        <v>5643.422</v>
      </c>
      <c r="M21" s="28">
        <f t="shared" si="6"/>
        <v>8757.6</v>
      </c>
      <c r="N21" s="28">
        <f t="shared" si="7"/>
        <v>730.5333333333333</v>
      </c>
      <c r="O21" s="28">
        <f t="shared" si="8"/>
        <v>212.436</v>
      </c>
      <c r="P21" s="28">
        <f t="shared" si="9"/>
        <v>29.079576565066624</v>
      </c>
      <c r="Q21" s="29">
        <f t="shared" si="10"/>
        <v>3451.5</v>
      </c>
      <c r="R21" s="29">
        <f t="shared" si="11"/>
        <v>176.66666666666669</v>
      </c>
      <c r="S21" s="29">
        <f t="shared" si="12"/>
        <v>142.956</v>
      </c>
      <c r="T21" s="30">
        <f t="shared" si="13"/>
        <v>80.91849056603773</v>
      </c>
      <c r="U21" s="25">
        <v>226.6</v>
      </c>
      <c r="V21" s="66">
        <v>3.3333333333333335</v>
      </c>
      <c r="W21" s="21">
        <v>1.856</v>
      </c>
      <c r="X21" s="22">
        <f t="shared" si="14"/>
        <v>55.67999999999999</v>
      </c>
      <c r="Y21" s="25">
        <v>2322.1000000000004</v>
      </c>
      <c r="Z21" s="25">
        <v>66.66666666666667</v>
      </c>
      <c r="AA21" s="22">
        <v>29.48</v>
      </c>
      <c r="AB21" s="22">
        <f t="shared" si="15"/>
        <v>44.22</v>
      </c>
      <c r="AC21" s="25">
        <v>3224.9</v>
      </c>
      <c r="AD21" s="25">
        <v>173.33333333333334</v>
      </c>
      <c r="AE21" s="22">
        <v>141.1</v>
      </c>
      <c r="AF21" s="22">
        <f t="shared" si="16"/>
        <v>81.40384615384615</v>
      </c>
      <c r="AG21" s="25">
        <v>213.7</v>
      </c>
      <c r="AH21" s="25">
        <v>35.6</v>
      </c>
      <c r="AI21" s="22">
        <v>0</v>
      </c>
      <c r="AJ21" s="22">
        <f t="shared" si="17"/>
        <v>0</v>
      </c>
      <c r="AK21" s="25"/>
      <c r="AL21" s="25">
        <v>0</v>
      </c>
      <c r="AM21" s="22">
        <v>0</v>
      </c>
      <c r="AN21" s="22" t="e">
        <f t="shared" si="18"/>
        <v>#DIV/0!</v>
      </c>
      <c r="AO21" s="25"/>
      <c r="AP21" s="25"/>
      <c r="AQ21" s="25"/>
      <c r="AR21" s="22"/>
      <c r="AS21" s="25"/>
      <c r="AT21" s="22"/>
      <c r="AU21" s="25">
        <v>17874</v>
      </c>
      <c r="AV21" s="22">
        <v>2979</v>
      </c>
      <c r="AW21" s="22">
        <v>2979</v>
      </c>
      <c r="AX21" s="22"/>
      <c r="AY21" s="22"/>
      <c r="AZ21" s="22"/>
      <c r="BA21" s="25"/>
      <c r="BB21" s="22">
        <v>0</v>
      </c>
      <c r="BC21" s="25"/>
      <c r="BD21" s="25"/>
      <c r="BE21" s="25"/>
      <c r="BF21" s="25"/>
      <c r="BG21" s="25"/>
      <c r="BH21" s="25"/>
      <c r="BI21" s="25"/>
      <c r="BJ21" s="28">
        <f t="shared" si="19"/>
        <v>1492.7</v>
      </c>
      <c r="BK21" s="28">
        <f t="shared" si="20"/>
        <v>248.79999999999998</v>
      </c>
      <c r="BL21" s="28">
        <f t="shared" si="21"/>
        <v>40</v>
      </c>
      <c r="BM21" s="31">
        <f t="shared" si="22"/>
        <v>16.077170418006432</v>
      </c>
      <c r="BN21" s="25">
        <v>1492.7</v>
      </c>
      <c r="BO21" s="25">
        <v>248.79999999999998</v>
      </c>
      <c r="BP21" s="22">
        <v>0</v>
      </c>
      <c r="BQ21" s="25"/>
      <c r="BR21" s="25">
        <v>0</v>
      </c>
      <c r="BS21" s="22">
        <v>40</v>
      </c>
      <c r="BT21" s="25"/>
      <c r="BU21" s="25">
        <v>0</v>
      </c>
      <c r="BV21" s="22">
        <v>0</v>
      </c>
      <c r="BW21" s="25"/>
      <c r="BX21" s="25">
        <v>0</v>
      </c>
      <c r="BY21" s="22">
        <v>0</v>
      </c>
      <c r="BZ21" s="25"/>
      <c r="CA21" s="25"/>
      <c r="CB21" s="25"/>
      <c r="CC21" s="25"/>
      <c r="CD21" s="25">
        <v>0</v>
      </c>
      <c r="CE21" s="22">
        <v>0</v>
      </c>
      <c r="CF21" s="25"/>
      <c r="CG21" s="25">
        <v>0</v>
      </c>
      <c r="CH21" s="22">
        <v>0</v>
      </c>
      <c r="CI21" s="25">
        <v>1277.6</v>
      </c>
      <c r="CJ21" s="25">
        <v>202.79999999999998</v>
      </c>
      <c r="CK21" s="22">
        <v>0</v>
      </c>
      <c r="CL21" s="22">
        <f>1216.8+60.8</f>
        <v>1277.6</v>
      </c>
      <c r="CM21" s="22">
        <v>212.9</v>
      </c>
      <c r="CN21" s="25">
        <v>0</v>
      </c>
      <c r="CO21" s="25"/>
      <c r="CP21" s="25">
        <v>0</v>
      </c>
      <c r="CQ21" s="22">
        <v>0</v>
      </c>
      <c r="CR21" s="25"/>
      <c r="CS21" s="25">
        <v>0</v>
      </c>
      <c r="CT21" s="22">
        <v>0</v>
      </c>
      <c r="CU21" s="25"/>
      <c r="CV21" s="25"/>
      <c r="CW21" s="22"/>
      <c r="CX21" s="25"/>
      <c r="CY21" s="25">
        <v>0</v>
      </c>
      <c r="CZ21" s="57">
        <v>0</v>
      </c>
      <c r="DA21" s="22"/>
      <c r="DB21" s="26">
        <f t="shared" si="23"/>
        <v>26631.6</v>
      </c>
      <c r="DC21" s="26">
        <f t="shared" si="24"/>
        <v>3709.5333333333338</v>
      </c>
      <c r="DD21" s="26">
        <f t="shared" si="25"/>
        <v>3191.436</v>
      </c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>
        <v>0</v>
      </c>
      <c r="DU21" s="25">
        <v>0</v>
      </c>
      <c r="DV21" s="22">
        <v>0</v>
      </c>
      <c r="DW21" s="25"/>
      <c r="DX21" s="32">
        <f t="shared" si="26"/>
        <v>0</v>
      </c>
      <c r="DY21" s="32">
        <f t="shared" si="27"/>
        <v>0</v>
      </c>
      <c r="DZ21" s="32">
        <f t="shared" si="28"/>
        <v>0</v>
      </c>
    </row>
    <row r="22" spans="1:130" ht="17.25">
      <c r="A22" s="19">
        <v>13</v>
      </c>
      <c r="B22" s="48" t="s">
        <v>71</v>
      </c>
      <c r="C22" s="25">
        <v>26471.1</v>
      </c>
      <c r="D22" s="25">
        <v>0</v>
      </c>
      <c r="E22" s="26">
        <f t="shared" si="0"/>
        <v>50671</v>
      </c>
      <c r="F22" s="26">
        <f t="shared" si="1"/>
        <v>6845.533333333334</v>
      </c>
      <c r="G22" s="26">
        <f t="shared" si="2"/>
        <v>6899.094</v>
      </c>
      <c r="H22" s="26">
        <f t="shared" si="3"/>
        <v>100.7824177322439</v>
      </c>
      <c r="I22" s="26">
        <f t="shared" si="4"/>
        <v>-18000.5</v>
      </c>
      <c r="J22" s="26">
        <f t="shared" si="5"/>
        <v>5912.352</v>
      </c>
      <c r="K22" s="25">
        <v>32670.5</v>
      </c>
      <c r="L22" s="25">
        <v>12811.446</v>
      </c>
      <c r="M22" s="28">
        <f t="shared" si="6"/>
        <v>16578.1</v>
      </c>
      <c r="N22" s="28">
        <f t="shared" si="7"/>
        <v>1163.3333333333335</v>
      </c>
      <c r="O22" s="28">
        <f t="shared" si="8"/>
        <v>1216.894</v>
      </c>
      <c r="P22" s="28">
        <f t="shared" si="9"/>
        <v>104.60406876790829</v>
      </c>
      <c r="Q22" s="29">
        <f t="shared" si="10"/>
        <v>7737.6</v>
      </c>
      <c r="R22" s="29">
        <f t="shared" si="11"/>
        <v>406.6666666666667</v>
      </c>
      <c r="S22" s="29">
        <f t="shared" si="12"/>
        <v>800.768</v>
      </c>
      <c r="T22" s="30">
        <f t="shared" si="13"/>
        <v>196.9101639344262</v>
      </c>
      <c r="U22" s="25">
        <v>42.6</v>
      </c>
      <c r="V22" s="66">
        <v>6.666666666666667</v>
      </c>
      <c r="W22" s="21">
        <v>0.304</v>
      </c>
      <c r="X22" s="22">
        <f t="shared" si="14"/>
        <v>4.56</v>
      </c>
      <c r="Y22" s="25">
        <v>4450</v>
      </c>
      <c r="Z22" s="25">
        <v>400</v>
      </c>
      <c r="AA22" s="22">
        <v>416.126</v>
      </c>
      <c r="AB22" s="22">
        <f t="shared" si="15"/>
        <v>104.0315</v>
      </c>
      <c r="AC22" s="25">
        <v>7695</v>
      </c>
      <c r="AD22" s="25">
        <v>400</v>
      </c>
      <c r="AE22" s="22">
        <v>800.464</v>
      </c>
      <c r="AF22" s="22">
        <f t="shared" si="16"/>
        <v>200.116</v>
      </c>
      <c r="AG22" s="25">
        <v>48</v>
      </c>
      <c r="AH22" s="25">
        <v>8</v>
      </c>
      <c r="AI22" s="22">
        <v>0</v>
      </c>
      <c r="AJ22" s="22">
        <f t="shared" si="17"/>
        <v>0</v>
      </c>
      <c r="AK22" s="25"/>
      <c r="AL22" s="25">
        <v>0</v>
      </c>
      <c r="AM22" s="22">
        <v>0</v>
      </c>
      <c r="AN22" s="22" t="e">
        <f t="shared" si="18"/>
        <v>#DIV/0!</v>
      </c>
      <c r="AO22" s="25"/>
      <c r="AP22" s="25"/>
      <c r="AQ22" s="25"/>
      <c r="AR22" s="22"/>
      <c r="AS22" s="25"/>
      <c r="AT22" s="22"/>
      <c r="AU22" s="25">
        <v>34092.9</v>
      </c>
      <c r="AV22" s="22">
        <v>5682.2</v>
      </c>
      <c r="AW22" s="22">
        <v>5682.2</v>
      </c>
      <c r="AX22" s="22"/>
      <c r="AY22" s="22"/>
      <c r="AZ22" s="22"/>
      <c r="BA22" s="25"/>
      <c r="BB22" s="22">
        <v>0</v>
      </c>
      <c r="BC22" s="25"/>
      <c r="BD22" s="25"/>
      <c r="BE22" s="25"/>
      <c r="BF22" s="25"/>
      <c r="BG22" s="25"/>
      <c r="BH22" s="25"/>
      <c r="BI22" s="25"/>
      <c r="BJ22" s="28">
        <f t="shared" si="19"/>
        <v>292.5</v>
      </c>
      <c r="BK22" s="28">
        <f t="shared" si="20"/>
        <v>48.666666666666664</v>
      </c>
      <c r="BL22" s="28">
        <f t="shared" si="21"/>
        <v>0</v>
      </c>
      <c r="BM22" s="31">
        <f t="shared" si="22"/>
        <v>0</v>
      </c>
      <c r="BN22" s="25">
        <v>292.5</v>
      </c>
      <c r="BO22" s="25">
        <v>48.666666666666664</v>
      </c>
      <c r="BP22" s="22">
        <v>0</v>
      </c>
      <c r="BQ22" s="25"/>
      <c r="BR22" s="25">
        <v>0</v>
      </c>
      <c r="BS22" s="22">
        <v>0</v>
      </c>
      <c r="BT22" s="25"/>
      <c r="BU22" s="25">
        <v>0</v>
      </c>
      <c r="BV22" s="22">
        <v>0</v>
      </c>
      <c r="BW22" s="25"/>
      <c r="BX22" s="25">
        <v>0</v>
      </c>
      <c r="BY22" s="22">
        <v>0</v>
      </c>
      <c r="BZ22" s="25"/>
      <c r="CA22" s="25"/>
      <c r="CB22" s="25"/>
      <c r="CC22" s="25"/>
      <c r="CD22" s="25">
        <v>0</v>
      </c>
      <c r="CE22" s="22">
        <v>0</v>
      </c>
      <c r="CF22" s="25"/>
      <c r="CG22" s="25">
        <v>0</v>
      </c>
      <c r="CH22" s="22">
        <v>0</v>
      </c>
      <c r="CI22" s="25">
        <v>4050</v>
      </c>
      <c r="CJ22" s="25">
        <v>300</v>
      </c>
      <c r="CK22" s="22">
        <v>0</v>
      </c>
      <c r="CL22" s="22">
        <v>1800</v>
      </c>
      <c r="CM22" s="22">
        <v>300</v>
      </c>
      <c r="CN22" s="25">
        <v>0</v>
      </c>
      <c r="CO22" s="25"/>
      <c r="CP22" s="25">
        <v>0</v>
      </c>
      <c r="CQ22" s="22">
        <v>0</v>
      </c>
      <c r="CR22" s="25"/>
      <c r="CS22" s="25">
        <v>0</v>
      </c>
      <c r="CT22" s="22">
        <v>0</v>
      </c>
      <c r="CU22" s="25"/>
      <c r="CV22" s="25"/>
      <c r="CW22" s="22"/>
      <c r="CX22" s="25"/>
      <c r="CY22" s="25">
        <v>0</v>
      </c>
      <c r="CZ22" s="57">
        <v>0</v>
      </c>
      <c r="DA22" s="22"/>
      <c r="DB22" s="26">
        <f t="shared" si="23"/>
        <v>50671</v>
      </c>
      <c r="DC22" s="26">
        <f t="shared" si="24"/>
        <v>6845.533333333334</v>
      </c>
      <c r="DD22" s="26">
        <f t="shared" si="25"/>
        <v>6899.094</v>
      </c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>
        <v>0</v>
      </c>
      <c r="DU22" s="25">
        <v>0</v>
      </c>
      <c r="DV22" s="22">
        <v>0</v>
      </c>
      <c r="DW22" s="25"/>
      <c r="DX22" s="32">
        <f t="shared" si="26"/>
        <v>0</v>
      </c>
      <c r="DY22" s="32">
        <f t="shared" si="27"/>
        <v>0</v>
      </c>
      <c r="DZ22" s="32">
        <f t="shared" si="28"/>
        <v>0</v>
      </c>
    </row>
    <row r="23" spans="1:130" ht="17.25">
      <c r="A23" s="19">
        <v>14</v>
      </c>
      <c r="B23" s="49" t="s">
        <v>72</v>
      </c>
      <c r="C23" s="25">
        <v>137.7</v>
      </c>
      <c r="D23" s="25">
        <v>0</v>
      </c>
      <c r="E23" s="26">
        <f t="shared" si="0"/>
        <v>50234.6</v>
      </c>
      <c r="F23" s="26">
        <f t="shared" si="1"/>
        <v>7407.400000000001</v>
      </c>
      <c r="G23" s="26">
        <f t="shared" si="2"/>
        <v>7253.075000000001</v>
      </c>
      <c r="H23" s="26">
        <f t="shared" si="3"/>
        <v>97.91661041661041</v>
      </c>
      <c r="I23" s="26">
        <f t="shared" si="4"/>
        <v>-17452.5</v>
      </c>
      <c r="J23" s="26">
        <f t="shared" si="5"/>
        <v>5249.525</v>
      </c>
      <c r="K23" s="25">
        <v>32782.1</v>
      </c>
      <c r="L23" s="25">
        <v>12502.6</v>
      </c>
      <c r="M23" s="28">
        <f t="shared" si="6"/>
        <v>13709.6</v>
      </c>
      <c r="N23" s="28">
        <f t="shared" si="7"/>
        <v>1319.8</v>
      </c>
      <c r="O23" s="28">
        <f t="shared" si="8"/>
        <v>1165.475</v>
      </c>
      <c r="P23" s="28">
        <f t="shared" si="9"/>
        <v>88.30694044552205</v>
      </c>
      <c r="Q23" s="29">
        <f t="shared" si="10"/>
        <v>5284.2</v>
      </c>
      <c r="R23" s="29">
        <f t="shared" si="11"/>
        <v>546.4666666666667</v>
      </c>
      <c r="S23" s="29">
        <f t="shared" si="12"/>
        <v>523</v>
      </c>
      <c r="T23" s="30">
        <f t="shared" si="13"/>
        <v>95.70574600463584</v>
      </c>
      <c r="U23" s="25">
        <v>129.3</v>
      </c>
      <c r="V23" s="66">
        <v>13.133333333333333</v>
      </c>
      <c r="W23" s="21">
        <v>0</v>
      </c>
      <c r="X23" s="22">
        <f t="shared" si="14"/>
        <v>0</v>
      </c>
      <c r="Y23" s="25">
        <v>3345.4</v>
      </c>
      <c r="Z23" s="25">
        <v>400</v>
      </c>
      <c r="AA23" s="22">
        <v>211</v>
      </c>
      <c r="AB23" s="22">
        <f t="shared" si="15"/>
        <v>52.75</v>
      </c>
      <c r="AC23" s="25">
        <v>5154.9</v>
      </c>
      <c r="AD23" s="25">
        <v>533.3333333333334</v>
      </c>
      <c r="AE23" s="22">
        <v>523</v>
      </c>
      <c r="AF23" s="22">
        <f t="shared" si="16"/>
        <v>98.0625</v>
      </c>
      <c r="AG23" s="25">
        <v>500</v>
      </c>
      <c r="AH23" s="25">
        <v>40</v>
      </c>
      <c r="AI23" s="22">
        <v>60</v>
      </c>
      <c r="AJ23" s="22">
        <f t="shared" si="17"/>
        <v>150</v>
      </c>
      <c r="AK23" s="25"/>
      <c r="AL23" s="25">
        <v>0</v>
      </c>
      <c r="AM23" s="22">
        <v>0</v>
      </c>
      <c r="AN23" s="22" t="e">
        <f t="shared" si="18"/>
        <v>#DIV/0!</v>
      </c>
      <c r="AO23" s="25"/>
      <c r="AP23" s="25"/>
      <c r="AQ23" s="25"/>
      <c r="AR23" s="22"/>
      <c r="AS23" s="25"/>
      <c r="AT23" s="22"/>
      <c r="AU23" s="25">
        <v>36525</v>
      </c>
      <c r="AV23" s="22">
        <v>6087.6</v>
      </c>
      <c r="AW23" s="22">
        <v>6087.6</v>
      </c>
      <c r="AX23" s="22"/>
      <c r="AY23" s="22"/>
      <c r="AZ23" s="22"/>
      <c r="BA23" s="25"/>
      <c r="BB23" s="22">
        <v>0</v>
      </c>
      <c r="BC23" s="25"/>
      <c r="BD23" s="25"/>
      <c r="BE23" s="25"/>
      <c r="BF23" s="25"/>
      <c r="BG23" s="25"/>
      <c r="BH23" s="25"/>
      <c r="BI23" s="25"/>
      <c r="BJ23" s="28">
        <f t="shared" si="19"/>
        <v>1170</v>
      </c>
      <c r="BK23" s="28">
        <f t="shared" si="20"/>
        <v>200</v>
      </c>
      <c r="BL23" s="28">
        <f t="shared" si="21"/>
        <v>110</v>
      </c>
      <c r="BM23" s="31">
        <f t="shared" si="22"/>
        <v>55.00000000000001</v>
      </c>
      <c r="BN23" s="25">
        <v>1170</v>
      </c>
      <c r="BO23" s="25">
        <v>200</v>
      </c>
      <c r="BP23" s="22">
        <v>110</v>
      </c>
      <c r="BQ23" s="25"/>
      <c r="BR23" s="25">
        <v>0</v>
      </c>
      <c r="BS23" s="22">
        <v>0</v>
      </c>
      <c r="BT23" s="25"/>
      <c r="BU23" s="25">
        <v>0</v>
      </c>
      <c r="BV23" s="22">
        <v>0</v>
      </c>
      <c r="BW23" s="25"/>
      <c r="BX23" s="25">
        <v>0</v>
      </c>
      <c r="BY23" s="22">
        <v>0</v>
      </c>
      <c r="BZ23" s="25"/>
      <c r="CA23" s="25"/>
      <c r="CB23" s="25"/>
      <c r="CC23" s="25"/>
      <c r="CD23" s="25">
        <v>0</v>
      </c>
      <c r="CE23" s="22">
        <v>0</v>
      </c>
      <c r="CF23" s="25"/>
      <c r="CG23" s="25">
        <v>0</v>
      </c>
      <c r="CH23" s="22">
        <v>0</v>
      </c>
      <c r="CI23" s="25">
        <v>3410</v>
      </c>
      <c r="CJ23" s="25">
        <v>133.33333333333334</v>
      </c>
      <c r="CK23" s="22">
        <v>261.475</v>
      </c>
      <c r="CL23" s="22">
        <v>1300</v>
      </c>
      <c r="CM23" s="22">
        <v>216.66666666666666</v>
      </c>
      <c r="CN23" s="25">
        <v>0</v>
      </c>
      <c r="CO23" s="25"/>
      <c r="CP23" s="25">
        <v>0</v>
      </c>
      <c r="CQ23" s="22">
        <v>0</v>
      </c>
      <c r="CR23" s="25"/>
      <c r="CS23" s="25">
        <v>0</v>
      </c>
      <c r="CT23" s="22">
        <v>0</v>
      </c>
      <c r="CU23" s="25"/>
      <c r="CV23" s="25"/>
      <c r="CW23" s="22"/>
      <c r="CX23" s="25"/>
      <c r="CY23" s="25">
        <v>0</v>
      </c>
      <c r="CZ23" s="57">
        <v>0</v>
      </c>
      <c r="DA23" s="22"/>
      <c r="DB23" s="26">
        <f t="shared" si="23"/>
        <v>50234.6</v>
      </c>
      <c r="DC23" s="26">
        <f t="shared" si="24"/>
        <v>7407.400000000001</v>
      </c>
      <c r="DD23" s="26">
        <f t="shared" si="25"/>
        <v>7253.075000000001</v>
      </c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>
        <v>0</v>
      </c>
      <c r="DU23" s="25">
        <v>0</v>
      </c>
      <c r="DV23" s="22">
        <v>0</v>
      </c>
      <c r="DW23" s="25"/>
      <c r="DX23" s="32">
        <f t="shared" si="26"/>
        <v>0</v>
      </c>
      <c r="DY23" s="32">
        <f t="shared" si="27"/>
        <v>0</v>
      </c>
      <c r="DZ23" s="32">
        <f t="shared" si="28"/>
        <v>0</v>
      </c>
    </row>
    <row r="24" spans="1:130" ht="17.25">
      <c r="A24" s="19">
        <v>15</v>
      </c>
      <c r="B24" s="49" t="s">
        <v>73</v>
      </c>
      <c r="C24" s="25">
        <v>3866.4</v>
      </c>
      <c r="D24" s="25">
        <v>0</v>
      </c>
      <c r="E24" s="26">
        <f t="shared" si="0"/>
        <v>43111.399999999994</v>
      </c>
      <c r="F24" s="26">
        <f t="shared" si="1"/>
        <v>6603.066666666667</v>
      </c>
      <c r="G24" s="26">
        <f t="shared" si="2"/>
        <v>6760.023</v>
      </c>
      <c r="H24" s="26">
        <f t="shared" si="3"/>
        <v>102.37702178785615</v>
      </c>
      <c r="I24" s="26">
        <f t="shared" si="4"/>
        <v>-11146.799999999996</v>
      </c>
      <c r="J24" s="26">
        <f t="shared" si="5"/>
        <v>6035.202</v>
      </c>
      <c r="K24" s="25">
        <v>31964.6</v>
      </c>
      <c r="L24" s="25">
        <v>12795.225</v>
      </c>
      <c r="M24" s="28">
        <f t="shared" si="6"/>
        <v>11540.4</v>
      </c>
      <c r="N24" s="28">
        <f t="shared" si="7"/>
        <v>1341.2666666666667</v>
      </c>
      <c r="O24" s="28">
        <f t="shared" si="8"/>
        <v>1498.223</v>
      </c>
      <c r="P24" s="28">
        <f t="shared" si="9"/>
        <v>111.70209751975744</v>
      </c>
      <c r="Q24" s="29">
        <f t="shared" si="10"/>
        <v>4408.2</v>
      </c>
      <c r="R24" s="29">
        <f t="shared" si="11"/>
        <v>400</v>
      </c>
      <c r="S24" s="29">
        <f t="shared" si="12"/>
        <v>569.734</v>
      </c>
      <c r="T24" s="30">
        <f t="shared" si="13"/>
        <v>142.4335</v>
      </c>
      <c r="U24" s="25">
        <v>8.2</v>
      </c>
      <c r="V24" s="66">
        <v>0</v>
      </c>
      <c r="W24" s="21">
        <v>4.318</v>
      </c>
      <c r="X24" s="22" t="e">
        <f t="shared" si="14"/>
        <v>#DIV/0!</v>
      </c>
      <c r="Y24" s="25">
        <v>2900</v>
      </c>
      <c r="Z24" s="25">
        <v>400</v>
      </c>
      <c r="AA24" s="22">
        <v>407.689</v>
      </c>
      <c r="AB24" s="22">
        <f t="shared" si="15"/>
        <v>101.92225000000002</v>
      </c>
      <c r="AC24" s="25">
        <v>4400</v>
      </c>
      <c r="AD24" s="25">
        <v>400</v>
      </c>
      <c r="AE24" s="22">
        <v>565.416</v>
      </c>
      <c r="AF24" s="22">
        <f t="shared" si="16"/>
        <v>141.354</v>
      </c>
      <c r="AG24" s="25">
        <v>168</v>
      </c>
      <c r="AH24" s="25">
        <v>28</v>
      </c>
      <c r="AI24" s="22">
        <v>20</v>
      </c>
      <c r="AJ24" s="22">
        <f t="shared" si="17"/>
        <v>71.42857142857143</v>
      </c>
      <c r="AK24" s="25"/>
      <c r="AL24" s="25">
        <v>0</v>
      </c>
      <c r="AM24" s="22">
        <v>0</v>
      </c>
      <c r="AN24" s="22" t="e">
        <f t="shared" si="18"/>
        <v>#DIV/0!</v>
      </c>
      <c r="AO24" s="25"/>
      <c r="AP24" s="25"/>
      <c r="AQ24" s="25"/>
      <c r="AR24" s="22"/>
      <c r="AS24" s="25"/>
      <c r="AT24" s="22"/>
      <c r="AU24" s="25">
        <v>31571</v>
      </c>
      <c r="AV24" s="22">
        <v>5261.8</v>
      </c>
      <c r="AW24" s="22">
        <v>5261.8</v>
      </c>
      <c r="AX24" s="22"/>
      <c r="AY24" s="22"/>
      <c r="AZ24" s="22"/>
      <c r="BA24" s="25"/>
      <c r="BB24" s="22">
        <v>0</v>
      </c>
      <c r="BC24" s="25"/>
      <c r="BD24" s="25"/>
      <c r="BE24" s="25"/>
      <c r="BF24" s="25"/>
      <c r="BG24" s="25"/>
      <c r="BH24" s="25"/>
      <c r="BI24" s="25"/>
      <c r="BJ24" s="28">
        <f t="shared" si="19"/>
        <v>2864.2</v>
      </c>
      <c r="BK24" s="28">
        <f t="shared" si="20"/>
        <v>346.6</v>
      </c>
      <c r="BL24" s="28">
        <f t="shared" si="21"/>
        <v>310.8</v>
      </c>
      <c r="BM24" s="31">
        <f t="shared" si="22"/>
        <v>89.67109059434506</v>
      </c>
      <c r="BN24" s="25">
        <v>1235.7</v>
      </c>
      <c r="BO24" s="25">
        <v>133.26666666666668</v>
      </c>
      <c r="BP24" s="22">
        <v>230.8</v>
      </c>
      <c r="BQ24" s="25">
        <v>1120.5</v>
      </c>
      <c r="BR24" s="25">
        <v>133.33333333333334</v>
      </c>
      <c r="BS24" s="22">
        <v>0</v>
      </c>
      <c r="BT24" s="25"/>
      <c r="BU24" s="25">
        <v>0</v>
      </c>
      <c r="BV24" s="22">
        <v>0</v>
      </c>
      <c r="BW24" s="25">
        <v>508</v>
      </c>
      <c r="BX24" s="25">
        <v>80</v>
      </c>
      <c r="BY24" s="22">
        <v>80</v>
      </c>
      <c r="BZ24" s="25"/>
      <c r="CA24" s="25"/>
      <c r="CB24" s="25"/>
      <c r="CC24" s="25"/>
      <c r="CD24" s="25">
        <v>0</v>
      </c>
      <c r="CE24" s="22">
        <v>0</v>
      </c>
      <c r="CF24" s="25"/>
      <c r="CG24" s="25">
        <v>0</v>
      </c>
      <c r="CH24" s="22">
        <v>0</v>
      </c>
      <c r="CI24" s="25">
        <v>1200</v>
      </c>
      <c r="CJ24" s="25">
        <v>166.66666666666666</v>
      </c>
      <c r="CK24" s="22">
        <v>190</v>
      </c>
      <c r="CL24" s="22">
        <v>600</v>
      </c>
      <c r="CM24" s="22">
        <v>100</v>
      </c>
      <c r="CN24" s="25">
        <v>40</v>
      </c>
      <c r="CO24" s="25"/>
      <c r="CP24" s="25">
        <v>0</v>
      </c>
      <c r="CQ24" s="22">
        <v>0</v>
      </c>
      <c r="CR24" s="25"/>
      <c r="CS24" s="25">
        <v>0</v>
      </c>
      <c r="CT24" s="22">
        <v>0</v>
      </c>
      <c r="CU24" s="25"/>
      <c r="CV24" s="25"/>
      <c r="CW24" s="22"/>
      <c r="CX24" s="25"/>
      <c r="CY24" s="25">
        <v>0</v>
      </c>
      <c r="CZ24" s="57">
        <v>0</v>
      </c>
      <c r="DA24" s="22"/>
      <c r="DB24" s="26">
        <f t="shared" si="23"/>
        <v>43111.399999999994</v>
      </c>
      <c r="DC24" s="26">
        <f t="shared" si="24"/>
        <v>6603.066666666667</v>
      </c>
      <c r="DD24" s="26">
        <f t="shared" si="25"/>
        <v>6760.023</v>
      </c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>
        <v>0</v>
      </c>
      <c r="DU24" s="25">
        <v>0</v>
      </c>
      <c r="DV24" s="22">
        <v>0</v>
      </c>
      <c r="DW24" s="25"/>
      <c r="DX24" s="32">
        <f t="shared" si="26"/>
        <v>0</v>
      </c>
      <c r="DY24" s="32">
        <f t="shared" si="27"/>
        <v>0</v>
      </c>
      <c r="DZ24" s="32">
        <f t="shared" si="28"/>
        <v>0</v>
      </c>
    </row>
    <row r="25" spans="1:130" ht="17.25">
      <c r="A25" s="19">
        <v>16</v>
      </c>
      <c r="B25" s="49" t="s">
        <v>74</v>
      </c>
      <c r="C25" s="22">
        <v>31538.8</v>
      </c>
      <c r="D25" s="22">
        <v>0</v>
      </c>
      <c r="E25" s="26">
        <f t="shared" si="0"/>
        <v>509883.8</v>
      </c>
      <c r="F25" s="26">
        <f t="shared" si="1"/>
        <v>83254.80000000002</v>
      </c>
      <c r="G25" s="26">
        <f t="shared" si="2"/>
        <v>74701.35800000001</v>
      </c>
      <c r="H25" s="26">
        <f t="shared" si="3"/>
        <v>89.72618755915573</v>
      </c>
      <c r="I25" s="26">
        <f t="shared" si="4"/>
        <v>-200196.2</v>
      </c>
      <c r="J25" s="26">
        <f t="shared" si="5"/>
        <v>42895.15599999999</v>
      </c>
      <c r="K25" s="27">
        <v>309687.6</v>
      </c>
      <c r="L25" s="27">
        <v>117596.514</v>
      </c>
      <c r="M25" s="28">
        <f t="shared" si="6"/>
        <v>153219.6</v>
      </c>
      <c r="N25" s="28">
        <f t="shared" si="7"/>
        <v>23838.800000000003</v>
      </c>
      <c r="O25" s="28">
        <f t="shared" si="8"/>
        <v>16150.158</v>
      </c>
      <c r="P25" s="28">
        <f t="shared" si="9"/>
        <v>67.747361444368</v>
      </c>
      <c r="Q25" s="29">
        <f t="shared" si="10"/>
        <v>65000</v>
      </c>
      <c r="R25" s="29">
        <f t="shared" si="11"/>
        <v>10166.666666666668</v>
      </c>
      <c r="S25" s="29">
        <f t="shared" si="12"/>
        <v>7844.114</v>
      </c>
      <c r="T25" s="30">
        <f t="shared" si="13"/>
        <v>77.15521967213114</v>
      </c>
      <c r="U25" s="22">
        <v>11000</v>
      </c>
      <c r="V25" s="66">
        <v>1833.3333333333333</v>
      </c>
      <c r="W25" s="21">
        <v>1134.097</v>
      </c>
      <c r="X25" s="22">
        <f t="shared" si="14"/>
        <v>61.85983636363637</v>
      </c>
      <c r="Y25" s="22">
        <v>3800</v>
      </c>
      <c r="Z25" s="22">
        <v>613.3333333333334</v>
      </c>
      <c r="AA25" s="22">
        <v>339.954</v>
      </c>
      <c r="AB25" s="22">
        <f t="shared" si="15"/>
        <v>55.42728260869565</v>
      </c>
      <c r="AC25" s="22">
        <v>54000</v>
      </c>
      <c r="AD25" s="22">
        <v>8333.333333333334</v>
      </c>
      <c r="AE25" s="22">
        <v>6710.017</v>
      </c>
      <c r="AF25" s="22">
        <f t="shared" si="16"/>
        <v>80.52020399999999</v>
      </c>
      <c r="AG25" s="22">
        <v>11668.5</v>
      </c>
      <c r="AH25" s="22">
        <v>3036.3333333333335</v>
      </c>
      <c r="AI25" s="22">
        <v>2254.08</v>
      </c>
      <c r="AJ25" s="22">
        <f t="shared" si="17"/>
        <v>74.23690855198156</v>
      </c>
      <c r="AK25" s="22">
        <v>6800</v>
      </c>
      <c r="AL25" s="22">
        <v>1133.3333333333333</v>
      </c>
      <c r="AM25" s="22">
        <v>1242.7</v>
      </c>
      <c r="AN25" s="22">
        <f t="shared" si="18"/>
        <v>109.65</v>
      </c>
      <c r="AO25" s="22"/>
      <c r="AP25" s="22"/>
      <c r="AQ25" s="22"/>
      <c r="AR25" s="22"/>
      <c r="AS25" s="22"/>
      <c r="AT25" s="22"/>
      <c r="AU25" s="22">
        <v>351307.1</v>
      </c>
      <c r="AV25" s="22">
        <v>58551.2</v>
      </c>
      <c r="AW25" s="22">
        <v>58551.2</v>
      </c>
      <c r="AX25" s="22"/>
      <c r="AY25" s="22"/>
      <c r="AZ25" s="22"/>
      <c r="BA25" s="22"/>
      <c r="BB25" s="22">
        <v>0</v>
      </c>
      <c r="BC25" s="22"/>
      <c r="BD25" s="22"/>
      <c r="BE25" s="22"/>
      <c r="BF25" s="22"/>
      <c r="BG25" s="22"/>
      <c r="BH25" s="22"/>
      <c r="BI25" s="22"/>
      <c r="BJ25" s="28">
        <f t="shared" si="19"/>
        <v>8066.700000000001</v>
      </c>
      <c r="BK25" s="28">
        <f t="shared" si="20"/>
        <v>1345.1333333333332</v>
      </c>
      <c r="BL25" s="28">
        <f t="shared" si="21"/>
        <v>486.85</v>
      </c>
      <c r="BM25" s="31">
        <f t="shared" si="22"/>
        <v>36.19343807305348</v>
      </c>
      <c r="BN25" s="22">
        <v>3214.4</v>
      </c>
      <c r="BO25" s="22">
        <v>536.4666666666667</v>
      </c>
      <c r="BP25" s="22">
        <v>222</v>
      </c>
      <c r="BQ25" s="22"/>
      <c r="BR25" s="22">
        <v>0</v>
      </c>
      <c r="BS25" s="22">
        <v>0</v>
      </c>
      <c r="BT25" s="22"/>
      <c r="BU25" s="22">
        <v>0</v>
      </c>
      <c r="BV25" s="22">
        <v>0</v>
      </c>
      <c r="BW25" s="22">
        <v>4852.3</v>
      </c>
      <c r="BX25" s="22">
        <v>808.6666666666666</v>
      </c>
      <c r="BY25" s="22">
        <v>264.85</v>
      </c>
      <c r="BZ25" s="22"/>
      <c r="CA25" s="22"/>
      <c r="CB25" s="22"/>
      <c r="CC25" s="22">
        <v>5357.1</v>
      </c>
      <c r="CD25" s="22">
        <v>864.8000000000001</v>
      </c>
      <c r="CE25" s="22">
        <v>0</v>
      </c>
      <c r="CF25" s="22"/>
      <c r="CG25" s="22">
        <v>0</v>
      </c>
      <c r="CH25" s="22">
        <v>0</v>
      </c>
      <c r="CI25" s="22">
        <v>57284.4</v>
      </c>
      <c r="CJ25" s="22">
        <v>7410.666666666667</v>
      </c>
      <c r="CK25" s="22">
        <v>3982.46</v>
      </c>
      <c r="CL25" s="22">
        <v>20000</v>
      </c>
      <c r="CM25" s="22">
        <v>3333.3333333333335</v>
      </c>
      <c r="CN25" s="22">
        <v>390.2</v>
      </c>
      <c r="CO25" s="22">
        <v>400</v>
      </c>
      <c r="CP25" s="22">
        <v>66.66666666666667</v>
      </c>
      <c r="CQ25" s="22">
        <v>0</v>
      </c>
      <c r="CR25" s="22">
        <v>200</v>
      </c>
      <c r="CS25" s="22">
        <v>66.66666666666667</v>
      </c>
      <c r="CT25" s="22">
        <v>0</v>
      </c>
      <c r="CU25" s="22"/>
      <c r="CV25" s="22"/>
      <c r="CW25" s="22"/>
      <c r="CX25" s="22"/>
      <c r="CY25" s="22">
        <v>0</v>
      </c>
      <c r="CZ25" s="57">
        <v>0</v>
      </c>
      <c r="DA25" s="22"/>
      <c r="DB25" s="26">
        <f t="shared" si="23"/>
        <v>509883.8</v>
      </c>
      <c r="DC25" s="26">
        <f t="shared" si="24"/>
        <v>83254.80000000002</v>
      </c>
      <c r="DD25" s="26">
        <f t="shared" si="25"/>
        <v>74701.35800000001</v>
      </c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>
        <v>0</v>
      </c>
      <c r="DU25" s="22">
        <v>0</v>
      </c>
      <c r="DV25" s="22">
        <v>0</v>
      </c>
      <c r="DW25" s="22"/>
      <c r="DX25" s="32">
        <f t="shared" si="26"/>
        <v>0</v>
      </c>
      <c r="DY25" s="32">
        <f t="shared" si="27"/>
        <v>0</v>
      </c>
      <c r="DZ25" s="32">
        <f t="shared" si="28"/>
        <v>0</v>
      </c>
    </row>
    <row r="26" spans="1:130" ht="17.25">
      <c r="A26" s="19">
        <v>17</v>
      </c>
      <c r="B26" s="49" t="s">
        <v>75</v>
      </c>
      <c r="C26" s="25">
        <v>846.9</v>
      </c>
      <c r="D26" s="25">
        <v>0</v>
      </c>
      <c r="E26" s="26">
        <f t="shared" si="0"/>
        <v>30228.6</v>
      </c>
      <c r="F26" s="26">
        <f t="shared" si="1"/>
        <v>5049.2</v>
      </c>
      <c r="G26" s="26">
        <f t="shared" si="2"/>
        <v>3995.2</v>
      </c>
      <c r="H26" s="26">
        <f t="shared" si="3"/>
        <v>79.12540600491167</v>
      </c>
      <c r="I26" s="26">
        <f t="shared" si="4"/>
        <v>-10456.5</v>
      </c>
      <c r="J26" s="26">
        <f t="shared" si="5"/>
        <v>3338.2390000000005</v>
      </c>
      <c r="K26" s="25">
        <v>19772.1</v>
      </c>
      <c r="L26" s="25">
        <v>7333.439</v>
      </c>
      <c r="M26" s="28">
        <f t="shared" si="6"/>
        <v>7853</v>
      </c>
      <c r="N26" s="28">
        <f t="shared" si="7"/>
        <v>1320</v>
      </c>
      <c r="O26" s="28">
        <f t="shared" si="8"/>
        <v>266</v>
      </c>
      <c r="P26" s="28">
        <f t="shared" si="9"/>
        <v>20.151515151515152</v>
      </c>
      <c r="Q26" s="29">
        <f t="shared" si="10"/>
        <v>3940</v>
      </c>
      <c r="R26" s="29">
        <f t="shared" si="11"/>
        <v>800</v>
      </c>
      <c r="S26" s="29">
        <f t="shared" si="12"/>
        <v>146</v>
      </c>
      <c r="T26" s="30">
        <f t="shared" si="13"/>
        <v>18.25</v>
      </c>
      <c r="U26" s="25">
        <v>0</v>
      </c>
      <c r="V26" s="66">
        <v>0</v>
      </c>
      <c r="W26" s="21">
        <v>0</v>
      </c>
      <c r="X26" s="22" t="e">
        <f t="shared" si="14"/>
        <v>#DIV/0!</v>
      </c>
      <c r="Y26" s="25">
        <v>2600</v>
      </c>
      <c r="Z26" s="25">
        <v>306.6666666666667</v>
      </c>
      <c r="AA26" s="22">
        <v>120</v>
      </c>
      <c r="AB26" s="22">
        <f t="shared" si="15"/>
        <v>39.13043478260869</v>
      </c>
      <c r="AC26" s="25">
        <v>3940</v>
      </c>
      <c r="AD26" s="25">
        <v>800</v>
      </c>
      <c r="AE26" s="22">
        <v>146</v>
      </c>
      <c r="AF26" s="22">
        <f t="shared" si="16"/>
        <v>18.25</v>
      </c>
      <c r="AG26" s="25">
        <v>120</v>
      </c>
      <c r="AH26" s="25">
        <v>20</v>
      </c>
      <c r="AI26" s="22">
        <v>0</v>
      </c>
      <c r="AJ26" s="22">
        <f t="shared" si="17"/>
        <v>0</v>
      </c>
      <c r="AK26" s="25"/>
      <c r="AL26" s="25">
        <v>0</v>
      </c>
      <c r="AM26" s="22">
        <v>0</v>
      </c>
      <c r="AN26" s="22" t="e">
        <f t="shared" si="18"/>
        <v>#DIV/0!</v>
      </c>
      <c r="AO26" s="25"/>
      <c r="AP26" s="25"/>
      <c r="AQ26" s="25"/>
      <c r="AR26" s="22"/>
      <c r="AS26" s="25"/>
      <c r="AT26" s="22"/>
      <c r="AU26" s="25">
        <v>22375.6</v>
      </c>
      <c r="AV26" s="22">
        <v>3729.2</v>
      </c>
      <c r="AW26" s="22">
        <v>3729.2</v>
      </c>
      <c r="AX26" s="22"/>
      <c r="AY26" s="22"/>
      <c r="AZ26" s="22"/>
      <c r="BA26" s="25"/>
      <c r="BB26" s="22">
        <v>0</v>
      </c>
      <c r="BC26" s="25"/>
      <c r="BD26" s="25"/>
      <c r="BE26" s="25"/>
      <c r="BF26" s="25"/>
      <c r="BG26" s="25"/>
      <c r="BH26" s="25"/>
      <c r="BI26" s="25"/>
      <c r="BJ26" s="28">
        <f t="shared" si="19"/>
        <v>593</v>
      </c>
      <c r="BK26" s="28">
        <f t="shared" si="20"/>
        <v>93.33333333333333</v>
      </c>
      <c r="BL26" s="28">
        <f t="shared" si="21"/>
        <v>0</v>
      </c>
      <c r="BM26" s="31">
        <f t="shared" si="22"/>
        <v>0</v>
      </c>
      <c r="BN26" s="25">
        <v>593</v>
      </c>
      <c r="BO26" s="25">
        <v>93.33333333333333</v>
      </c>
      <c r="BP26" s="22">
        <v>0</v>
      </c>
      <c r="BQ26" s="25"/>
      <c r="BR26" s="25">
        <v>0</v>
      </c>
      <c r="BS26" s="22">
        <v>0</v>
      </c>
      <c r="BT26" s="25"/>
      <c r="BU26" s="25">
        <v>0</v>
      </c>
      <c r="BV26" s="22">
        <v>0</v>
      </c>
      <c r="BW26" s="25"/>
      <c r="BX26" s="25">
        <v>0</v>
      </c>
      <c r="BY26" s="22">
        <v>0</v>
      </c>
      <c r="BZ26" s="25"/>
      <c r="CA26" s="25"/>
      <c r="CB26" s="25"/>
      <c r="CC26" s="25"/>
      <c r="CD26" s="25">
        <v>0</v>
      </c>
      <c r="CE26" s="22">
        <v>0</v>
      </c>
      <c r="CF26" s="25"/>
      <c r="CG26" s="25">
        <v>0</v>
      </c>
      <c r="CH26" s="22">
        <v>0</v>
      </c>
      <c r="CI26" s="25">
        <v>600</v>
      </c>
      <c r="CJ26" s="25">
        <v>100</v>
      </c>
      <c r="CK26" s="22">
        <v>0</v>
      </c>
      <c r="CL26" s="22">
        <v>600</v>
      </c>
      <c r="CM26" s="22">
        <v>100</v>
      </c>
      <c r="CN26" s="25">
        <v>0</v>
      </c>
      <c r="CO26" s="25"/>
      <c r="CP26" s="25">
        <v>0</v>
      </c>
      <c r="CQ26" s="22">
        <v>0</v>
      </c>
      <c r="CR26" s="25"/>
      <c r="CS26" s="25">
        <v>0</v>
      </c>
      <c r="CT26" s="22">
        <v>0</v>
      </c>
      <c r="CU26" s="25"/>
      <c r="CV26" s="25"/>
      <c r="CW26" s="22"/>
      <c r="CX26" s="25"/>
      <c r="CY26" s="25">
        <v>0</v>
      </c>
      <c r="CZ26" s="57">
        <v>0</v>
      </c>
      <c r="DA26" s="22"/>
      <c r="DB26" s="26">
        <f t="shared" si="23"/>
        <v>30228.6</v>
      </c>
      <c r="DC26" s="26">
        <f t="shared" si="24"/>
        <v>5049.2</v>
      </c>
      <c r="DD26" s="26">
        <f t="shared" si="25"/>
        <v>3995.2</v>
      </c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>
        <v>0</v>
      </c>
      <c r="DU26" s="25">
        <v>0</v>
      </c>
      <c r="DV26" s="22">
        <v>0</v>
      </c>
      <c r="DW26" s="25"/>
      <c r="DX26" s="32">
        <f t="shared" si="26"/>
        <v>0</v>
      </c>
      <c r="DY26" s="32">
        <f t="shared" si="27"/>
        <v>0</v>
      </c>
      <c r="DZ26" s="32">
        <f t="shared" si="28"/>
        <v>0</v>
      </c>
    </row>
    <row r="27" spans="1:130" ht="17.25">
      <c r="A27" s="19">
        <v>18</v>
      </c>
      <c r="B27" s="49" t="s">
        <v>76</v>
      </c>
      <c r="C27" s="25">
        <v>130</v>
      </c>
      <c r="D27" s="25">
        <v>0</v>
      </c>
      <c r="E27" s="26">
        <f t="shared" si="0"/>
        <v>20213.5</v>
      </c>
      <c r="F27" s="26">
        <f t="shared" si="1"/>
        <v>3220.0666666666666</v>
      </c>
      <c r="G27" s="26">
        <f t="shared" si="2"/>
        <v>2951.62</v>
      </c>
      <c r="H27" s="26">
        <f t="shared" si="3"/>
        <v>91.66331960000828</v>
      </c>
      <c r="I27" s="26">
        <f t="shared" si="4"/>
        <v>-7724.9</v>
      </c>
      <c r="J27" s="26">
        <f t="shared" si="5"/>
        <v>113.22200000000021</v>
      </c>
      <c r="K27" s="25">
        <v>12488.6</v>
      </c>
      <c r="L27" s="25">
        <v>3064.842</v>
      </c>
      <c r="M27" s="28">
        <f t="shared" si="6"/>
        <v>6144</v>
      </c>
      <c r="N27" s="28">
        <f t="shared" si="7"/>
        <v>875.0666666666667</v>
      </c>
      <c r="O27" s="28">
        <f t="shared" si="8"/>
        <v>606.62</v>
      </c>
      <c r="P27" s="28">
        <f t="shared" si="9"/>
        <v>69.32271826908426</v>
      </c>
      <c r="Q27" s="29">
        <f t="shared" si="10"/>
        <v>3417.5</v>
      </c>
      <c r="R27" s="29">
        <f t="shared" si="11"/>
        <v>466.6666666666667</v>
      </c>
      <c r="S27" s="29">
        <f t="shared" si="12"/>
        <v>381.87</v>
      </c>
      <c r="T27" s="30">
        <f t="shared" si="13"/>
        <v>81.82928571428572</v>
      </c>
      <c r="U27" s="25">
        <v>0</v>
      </c>
      <c r="V27" s="66">
        <v>0</v>
      </c>
      <c r="W27" s="21">
        <v>0</v>
      </c>
      <c r="X27" s="22" t="e">
        <f t="shared" si="14"/>
        <v>#DIV/0!</v>
      </c>
      <c r="Y27" s="25">
        <v>1800</v>
      </c>
      <c r="Z27" s="25">
        <v>253.73333333333335</v>
      </c>
      <c r="AA27" s="22">
        <v>153.25</v>
      </c>
      <c r="AB27" s="22">
        <f t="shared" si="15"/>
        <v>60.3980557015239</v>
      </c>
      <c r="AC27" s="25">
        <v>3417.5</v>
      </c>
      <c r="AD27" s="25">
        <v>466.6666666666667</v>
      </c>
      <c r="AE27" s="22">
        <v>381.87</v>
      </c>
      <c r="AF27" s="22">
        <f t="shared" si="16"/>
        <v>81.82928571428572</v>
      </c>
      <c r="AG27" s="25">
        <v>88</v>
      </c>
      <c r="AH27" s="25">
        <v>14.666666666666666</v>
      </c>
      <c r="AI27" s="22">
        <v>0</v>
      </c>
      <c r="AJ27" s="22">
        <f t="shared" si="17"/>
        <v>0</v>
      </c>
      <c r="AK27" s="25"/>
      <c r="AL27" s="25">
        <v>0</v>
      </c>
      <c r="AM27" s="22">
        <v>0</v>
      </c>
      <c r="AN27" s="22" t="e">
        <f t="shared" si="18"/>
        <v>#DIV/0!</v>
      </c>
      <c r="AO27" s="25"/>
      <c r="AP27" s="25"/>
      <c r="AQ27" s="25"/>
      <c r="AR27" s="22"/>
      <c r="AS27" s="25"/>
      <c r="AT27" s="22"/>
      <c r="AU27" s="25">
        <v>14069.5</v>
      </c>
      <c r="AV27" s="22">
        <v>2345</v>
      </c>
      <c r="AW27" s="22">
        <v>2345</v>
      </c>
      <c r="AX27" s="22"/>
      <c r="AY27" s="22"/>
      <c r="AZ27" s="22"/>
      <c r="BA27" s="25"/>
      <c r="BB27" s="22">
        <v>0</v>
      </c>
      <c r="BC27" s="25"/>
      <c r="BD27" s="25"/>
      <c r="BE27" s="25"/>
      <c r="BF27" s="25"/>
      <c r="BG27" s="25"/>
      <c r="BH27" s="25"/>
      <c r="BI27" s="25"/>
      <c r="BJ27" s="28">
        <f t="shared" si="19"/>
        <v>238.5</v>
      </c>
      <c r="BK27" s="28">
        <f t="shared" si="20"/>
        <v>40</v>
      </c>
      <c r="BL27" s="28">
        <f t="shared" si="21"/>
        <v>45.7</v>
      </c>
      <c r="BM27" s="31">
        <f t="shared" si="22"/>
        <v>114.25</v>
      </c>
      <c r="BN27" s="25">
        <v>238.5</v>
      </c>
      <c r="BO27" s="25">
        <v>40</v>
      </c>
      <c r="BP27" s="22">
        <v>45.7</v>
      </c>
      <c r="BQ27" s="25"/>
      <c r="BR27" s="25">
        <v>0</v>
      </c>
      <c r="BS27" s="22">
        <v>0</v>
      </c>
      <c r="BT27" s="25"/>
      <c r="BU27" s="25">
        <v>0</v>
      </c>
      <c r="BV27" s="22">
        <v>0</v>
      </c>
      <c r="BW27" s="25"/>
      <c r="BX27" s="25">
        <v>0</v>
      </c>
      <c r="BY27" s="22">
        <v>0</v>
      </c>
      <c r="BZ27" s="25"/>
      <c r="CA27" s="25"/>
      <c r="CB27" s="25"/>
      <c r="CC27" s="25"/>
      <c r="CD27" s="25">
        <v>0</v>
      </c>
      <c r="CE27" s="22">
        <v>0</v>
      </c>
      <c r="CF27" s="25"/>
      <c r="CG27" s="25">
        <v>0</v>
      </c>
      <c r="CH27" s="22">
        <v>0</v>
      </c>
      <c r="CI27" s="25">
        <v>600</v>
      </c>
      <c r="CJ27" s="25">
        <v>100</v>
      </c>
      <c r="CK27" s="22">
        <v>25.8</v>
      </c>
      <c r="CL27" s="22">
        <v>600</v>
      </c>
      <c r="CM27" s="22">
        <v>100</v>
      </c>
      <c r="CN27" s="25">
        <v>0</v>
      </c>
      <c r="CO27" s="25"/>
      <c r="CP27" s="25">
        <v>0</v>
      </c>
      <c r="CQ27" s="22">
        <v>0</v>
      </c>
      <c r="CR27" s="25"/>
      <c r="CS27" s="25">
        <v>0</v>
      </c>
      <c r="CT27" s="22">
        <v>0</v>
      </c>
      <c r="CU27" s="25"/>
      <c r="CV27" s="25"/>
      <c r="CW27" s="22"/>
      <c r="CX27" s="25"/>
      <c r="CY27" s="25">
        <v>0</v>
      </c>
      <c r="CZ27" s="57">
        <v>0</v>
      </c>
      <c r="DA27" s="22"/>
      <c r="DB27" s="26">
        <f t="shared" si="23"/>
        <v>20213.5</v>
      </c>
      <c r="DC27" s="26">
        <f t="shared" si="24"/>
        <v>3220.0666666666666</v>
      </c>
      <c r="DD27" s="26">
        <f t="shared" si="25"/>
        <v>2951.62</v>
      </c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>
        <v>0</v>
      </c>
      <c r="DU27" s="25">
        <v>0</v>
      </c>
      <c r="DV27" s="22">
        <v>0</v>
      </c>
      <c r="DW27" s="25"/>
      <c r="DX27" s="32">
        <f t="shared" si="26"/>
        <v>0</v>
      </c>
      <c r="DY27" s="32">
        <f t="shared" si="27"/>
        <v>0</v>
      </c>
      <c r="DZ27" s="32">
        <f t="shared" si="28"/>
        <v>0</v>
      </c>
    </row>
    <row r="28" spans="1:130" ht="17.25">
      <c r="A28" s="19">
        <v>19</v>
      </c>
      <c r="B28" s="49" t="s">
        <v>77</v>
      </c>
      <c r="C28" s="25">
        <v>483.5</v>
      </c>
      <c r="D28" s="25">
        <v>0</v>
      </c>
      <c r="E28" s="26">
        <f t="shared" si="0"/>
        <v>37411.6</v>
      </c>
      <c r="F28" s="26">
        <f t="shared" si="1"/>
        <v>5677.933333333333</v>
      </c>
      <c r="G28" s="26">
        <f t="shared" si="2"/>
        <v>5389.04</v>
      </c>
      <c r="H28" s="26">
        <f t="shared" si="3"/>
        <v>94.91199849710576</v>
      </c>
      <c r="I28" s="26">
        <f t="shared" si="4"/>
        <v>-14320.899999999998</v>
      </c>
      <c r="J28" s="26">
        <f t="shared" si="5"/>
        <v>3600.3200000000006</v>
      </c>
      <c r="K28" s="25">
        <v>23090.7</v>
      </c>
      <c r="L28" s="25">
        <v>8989.36</v>
      </c>
      <c r="M28" s="28">
        <f t="shared" si="6"/>
        <v>9568</v>
      </c>
      <c r="N28" s="28">
        <f t="shared" si="7"/>
        <v>1037.3333333333333</v>
      </c>
      <c r="O28" s="28">
        <f t="shared" si="8"/>
        <v>748.44</v>
      </c>
      <c r="P28" s="28">
        <f t="shared" si="9"/>
        <v>72.15038560411313</v>
      </c>
      <c r="Q28" s="29">
        <f t="shared" si="10"/>
        <v>3526</v>
      </c>
      <c r="R28" s="29">
        <f t="shared" si="11"/>
        <v>350.66666666666663</v>
      </c>
      <c r="S28" s="29">
        <f t="shared" si="12"/>
        <v>478.2</v>
      </c>
      <c r="T28" s="30">
        <f t="shared" si="13"/>
        <v>136.36882129277566</v>
      </c>
      <c r="U28" s="25">
        <v>26</v>
      </c>
      <c r="V28" s="66">
        <v>17.333333333333332</v>
      </c>
      <c r="W28" s="21">
        <v>0</v>
      </c>
      <c r="X28" s="22">
        <f t="shared" si="14"/>
        <v>0</v>
      </c>
      <c r="Y28" s="25">
        <v>2240</v>
      </c>
      <c r="Z28" s="25">
        <v>200</v>
      </c>
      <c r="AA28" s="22">
        <v>119.54</v>
      </c>
      <c r="AB28" s="22">
        <f t="shared" si="15"/>
        <v>59.77</v>
      </c>
      <c r="AC28" s="25">
        <v>3500</v>
      </c>
      <c r="AD28" s="25">
        <v>333.3333333333333</v>
      </c>
      <c r="AE28" s="22">
        <v>478.2</v>
      </c>
      <c r="AF28" s="22">
        <f t="shared" si="16"/>
        <v>143.46</v>
      </c>
      <c r="AG28" s="25">
        <v>64</v>
      </c>
      <c r="AH28" s="25">
        <v>20</v>
      </c>
      <c r="AI28" s="22">
        <v>0</v>
      </c>
      <c r="AJ28" s="22">
        <f t="shared" si="17"/>
        <v>0</v>
      </c>
      <c r="AK28" s="25"/>
      <c r="AL28" s="25">
        <v>0</v>
      </c>
      <c r="AM28" s="22">
        <v>0</v>
      </c>
      <c r="AN28" s="22" t="e">
        <f t="shared" si="18"/>
        <v>#DIV/0!</v>
      </c>
      <c r="AO28" s="25"/>
      <c r="AP28" s="25"/>
      <c r="AQ28" s="25"/>
      <c r="AR28" s="22"/>
      <c r="AS28" s="25"/>
      <c r="AT28" s="22"/>
      <c r="AU28" s="25">
        <v>27843.6</v>
      </c>
      <c r="AV28" s="22">
        <v>4640.6</v>
      </c>
      <c r="AW28" s="22">
        <v>4640.6</v>
      </c>
      <c r="AX28" s="22"/>
      <c r="AY28" s="22"/>
      <c r="AZ28" s="22"/>
      <c r="BA28" s="25"/>
      <c r="BB28" s="22">
        <v>0</v>
      </c>
      <c r="BC28" s="25"/>
      <c r="BD28" s="25"/>
      <c r="BE28" s="25"/>
      <c r="BF28" s="25"/>
      <c r="BG28" s="25"/>
      <c r="BH28" s="25"/>
      <c r="BI28" s="25"/>
      <c r="BJ28" s="28">
        <f t="shared" si="19"/>
        <v>2038</v>
      </c>
      <c r="BK28" s="28">
        <f t="shared" si="20"/>
        <v>353.33333333333337</v>
      </c>
      <c r="BL28" s="28">
        <f t="shared" si="21"/>
        <v>88</v>
      </c>
      <c r="BM28" s="31">
        <f t="shared" si="22"/>
        <v>24.905660377358487</v>
      </c>
      <c r="BN28" s="25">
        <v>1150</v>
      </c>
      <c r="BO28" s="25">
        <v>200</v>
      </c>
      <c r="BP28" s="22">
        <v>88</v>
      </c>
      <c r="BQ28" s="25">
        <v>800</v>
      </c>
      <c r="BR28" s="25">
        <v>133.33333333333334</v>
      </c>
      <c r="BS28" s="22">
        <v>0</v>
      </c>
      <c r="BT28" s="25"/>
      <c r="BU28" s="25">
        <v>0</v>
      </c>
      <c r="BV28" s="22">
        <v>0</v>
      </c>
      <c r="BW28" s="25">
        <v>88</v>
      </c>
      <c r="BX28" s="25">
        <v>20</v>
      </c>
      <c r="BY28" s="22">
        <v>0</v>
      </c>
      <c r="BZ28" s="25"/>
      <c r="CA28" s="25"/>
      <c r="CB28" s="25"/>
      <c r="CC28" s="25"/>
      <c r="CD28" s="25">
        <v>0</v>
      </c>
      <c r="CE28" s="22">
        <v>0</v>
      </c>
      <c r="CF28" s="25"/>
      <c r="CG28" s="25">
        <v>0</v>
      </c>
      <c r="CH28" s="22">
        <v>0</v>
      </c>
      <c r="CI28" s="25">
        <v>1700</v>
      </c>
      <c r="CJ28" s="25">
        <v>113.33333333333333</v>
      </c>
      <c r="CK28" s="22">
        <v>62.7</v>
      </c>
      <c r="CL28" s="22">
        <v>1300</v>
      </c>
      <c r="CM28" s="22">
        <v>216.66666666666666</v>
      </c>
      <c r="CN28" s="25">
        <v>0</v>
      </c>
      <c r="CO28" s="25"/>
      <c r="CP28" s="25">
        <v>0</v>
      </c>
      <c r="CQ28" s="22">
        <v>0</v>
      </c>
      <c r="CR28" s="25"/>
      <c r="CS28" s="25">
        <v>0</v>
      </c>
      <c r="CT28" s="22">
        <v>0</v>
      </c>
      <c r="CU28" s="25"/>
      <c r="CV28" s="25"/>
      <c r="CW28" s="22"/>
      <c r="CX28" s="25"/>
      <c r="CY28" s="25">
        <v>0</v>
      </c>
      <c r="CZ28" s="57">
        <v>0</v>
      </c>
      <c r="DA28" s="22"/>
      <c r="DB28" s="26">
        <f t="shared" si="23"/>
        <v>37411.6</v>
      </c>
      <c r="DC28" s="26">
        <f t="shared" si="24"/>
        <v>5677.933333333333</v>
      </c>
      <c r="DD28" s="26">
        <f t="shared" si="25"/>
        <v>5389.04</v>
      </c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>
        <v>0</v>
      </c>
      <c r="DU28" s="25">
        <v>0</v>
      </c>
      <c r="DV28" s="22">
        <v>0</v>
      </c>
      <c r="DW28" s="25"/>
      <c r="DX28" s="32">
        <f t="shared" si="26"/>
        <v>0</v>
      </c>
      <c r="DY28" s="32">
        <f t="shared" si="27"/>
        <v>0</v>
      </c>
      <c r="DZ28" s="32">
        <f t="shared" si="28"/>
        <v>0</v>
      </c>
    </row>
    <row r="29" spans="1:130" ht="17.25">
      <c r="A29" s="19">
        <v>20</v>
      </c>
      <c r="B29" s="49" t="s">
        <v>78</v>
      </c>
      <c r="C29" s="25">
        <v>15568.6</v>
      </c>
      <c r="D29" s="25">
        <v>0</v>
      </c>
      <c r="E29" s="26">
        <f t="shared" si="0"/>
        <v>19838.8</v>
      </c>
      <c r="F29" s="26">
        <f t="shared" si="1"/>
        <v>2965.666666666667</v>
      </c>
      <c r="G29" s="26">
        <f t="shared" si="2"/>
        <v>2959.4629999999997</v>
      </c>
      <c r="H29" s="26">
        <f t="shared" si="3"/>
        <v>99.79081712936943</v>
      </c>
      <c r="I29" s="26">
        <f t="shared" si="4"/>
        <v>-5687.4</v>
      </c>
      <c r="J29" s="26">
        <f t="shared" si="5"/>
        <v>1997.8370000000004</v>
      </c>
      <c r="K29" s="25">
        <v>14151.4</v>
      </c>
      <c r="L29" s="25">
        <v>4957.3</v>
      </c>
      <c r="M29" s="28">
        <f t="shared" si="6"/>
        <v>6916</v>
      </c>
      <c r="N29" s="28">
        <f t="shared" si="7"/>
        <v>811.8666666666667</v>
      </c>
      <c r="O29" s="28">
        <f t="shared" si="8"/>
        <v>805.663</v>
      </c>
      <c r="P29" s="28">
        <f t="shared" si="9"/>
        <v>99.23587617014287</v>
      </c>
      <c r="Q29" s="29">
        <f t="shared" si="10"/>
        <v>1300</v>
      </c>
      <c r="R29" s="29">
        <f t="shared" si="11"/>
        <v>226.66666666666666</v>
      </c>
      <c r="S29" s="29">
        <f t="shared" si="12"/>
        <v>283.563</v>
      </c>
      <c r="T29" s="30">
        <f t="shared" si="13"/>
        <v>125.10132352941177</v>
      </c>
      <c r="U29" s="25">
        <v>0</v>
      </c>
      <c r="V29" s="66">
        <v>0</v>
      </c>
      <c r="W29" s="21">
        <v>0</v>
      </c>
      <c r="X29" s="22" t="e">
        <f t="shared" si="14"/>
        <v>#DIV/0!</v>
      </c>
      <c r="Y29" s="25">
        <v>1807</v>
      </c>
      <c r="Z29" s="25">
        <v>160.53333333333333</v>
      </c>
      <c r="AA29" s="22">
        <v>158.4</v>
      </c>
      <c r="AB29" s="22">
        <f t="shared" si="15"/>
        <v>98.67109634551495</v>
      </c>
      <c r="AC29" s="25">
        <v>1300</v>
      </c>
      <c r="AD29" s="25">
        <v>226.66666666666666</v>
      </c>
      <c r="AE29" s="22">
        <v>283.563</v>
      </c>
      <c r="AF29" s="22">
        <f t="shared" si="16"/>
        <v>125.10132352941177</v>
      </c>
      <c r="AG29" s="25">
        <v>88</v>
      </c>
      <c r="AH29" s="25">
        <v>14.666666666666666</v>
      </c>
      <c r="AI29" s="22">
        <v>0</v>
      </c>
      <c r="AJ29" s="22">
        <f t="shared" si="17"/>
        <v>0</v>
      </c>
      <c r="AK29" s="25"/>
      <c r="AL29" s="25">
        <v>0</v>
      </c>
      <c r="AM29" s="22">
        <v>0</v>
      </c>
      <c r="AN29" s="22" t="e">
        <f t="shared" si="18"/>
        <v>#DIV/0!</v>
      </c>
      <c r="AO29" s="25"/>
      <c r="AP29" s="25"/>
      <c r="AQ29" s="25"/>
      <c r="AR29" s="22"/>
      <c r="AS29" s="25"/>
      <c r="AT29" s="22"/>
      <c r="AU29" s="25">
        <v>12922.8</v>
      </c>
      <c r="AV29" s="22">
        <v>2153.8</v>
      </c>
      <c r="AW29" s="22">
        <v>2153.8</v>
      </c>
      <c r="AX29" s="22"/>
      <c r="AY29" s="22"/>
      <c r="AZ29" s="22"/>
      <c r="BA29" s="25"/>
      <c r="BB29" s="22">
        <v>0</v>
      </c>
      <c r="BC29" s="25"/>
      <c r="BD29" s="25"/>
      <c r="BE29" s="25"/>
      <c r="BF29" s="25"/>
      <c r="BG29" s="25"/>
      <c r="BH29" s="25"/>
      <c r="BI29" s="25"/>
      <c r="BJ29" s="28">
        <f t="shared" si="19"/>
        <v>3061</v>
      </c>
      <c r="BK29" s="28">
        <f t="shared" si="20"/>
        <v>300</v>
      </c>
      <c r="BL29" s="28">
        <f t="shared" si="21"/>
        <v>363.7</v>
      </c>
      <c r="BM29" s="31">
        <f t="shared" si="22"/>
        <v>121.23333333333332</v>
      </c>
      <c r="BN29" s="25">
        <v>3061</v>
      </c>
      <c r="BO29" s="25">
        <v>300</v>
      </c>
      <c r="BP29" s="22">
        <v>363.7</v>
      </c>
      <c r="BQ29" s="25"/>
      <c r="BR29" s="25">
        <v>0</v>
      </c>
      <c r="BS29" s="22">
        <v>0</v>
      </c>
      <c r="BT29" s="25"/>
      <c r="BU29" s="25">
        <v>0</v>
      </c>
      <c r="BV29" s="22">
        <v>0</v>
      </c>
      <c r="BW29" s="25"/>
      <c r="BX29" s="25">
        <v>0</v>
      </c>
      <c r="BY29" s="22">
        <v>0</v>
      </c>
      <c r="BZ29" s="25"/>
      <c r="CA29" s="25"/>
      <c r="CB29" s="25"/>
      <c r="CC29" s="25"/>
      <c r="CD29" s="25">
        <v>0</v>
      </c>
      <c r="CE29" s="22">
        <v>0</v>
      </c>
      <c r="CF29" s="25"/>
      <c r="CG29" s="25">
        <v>0</v>
      </c>
      <c r="CH29" s="22">
        <v>0</v>
      </c>
      <c r="CI29" s="25">
        <v>660</v>
      </c>
      <c r="CJ29" s="25">
        <v>110</v>
      </c>
      <c r="CK29" s="22">
        <v>0</v>
      </c>
      <c r="CL29" s="22">
        <v>660</v>
      </c>
      <c r="CM29" s="22">
        <v>110</v>
      </c>
      <c r="CN29" s="25">
        <v>0</v>
      </c>
      <c r="CO29" s="25"/>
      <c r="CP29" s="25">
        <v>0</v>
      </c>
      <c r="CQ29" s="22">
        <v>0</v>
      </c>
      <c r="CR29" s="25"/>
      <c r="CS29" s="25">
        <v>0</v>
      </c>
      <c r="CT29" s="22">
        <v>0</v>
      </c>
      <c r="CU29" s="25"/>
      <c r="CV29" s="25"/>
      <c r="CW29" s="22"/>
      <c r="CX29" s="25"/>
      <c r="CY29" s="25">
        <v>0</v>
      </c>
      <c r="CZ29" s="57">
        <v>0</v>
      </c>
      <c r="DA29" s="22"/>
      <c r="DB29" s="26">
        <f t="shared" si="23"/>
        <v>19838.8</v>
      </c>
      <c r="DC29" s="26">
        <f t="shared" si="24"/>
        <v>2965.666666666667</v>
      </c>
      <c r="DD29" s="26">
        <f t="shared" si="25"/>
        <v>2959.4629999999997</v>
      </c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>
        <v>0</v>
      </c>
      <c r="DU29" s="25">
        <v>0</v>
      </c>
      <c r="DV29" s="22">
        <v>0</v>
      </c>
      <c r="DW29" s="25"/>
      <c r="DX29" s="32">
        <f t="shared" si="26"/>
        <v>0</v>
      </c>
      <c r="DY29" s="32">
        <f t="shared" si="27"/>
        <v>0</v>
      </c>
      <c r="DZ29" s="32">
        <f t="shared" si="28"/>
        <v>0</v>
      </c>
    </row>
    <row r="30" spans="1:130" ht="17.25">
      <c r="A30" s="19">
        <v>21</v>
      </c>
      <c r="B30" s="49" t="s">
        <v>79</v>
      </c>
      <c r="C30" s="25">
        <v>1325.8</v>
      </c>
      <c r="D30" s="25">
        <v>0</v>
      </c>
      <c r="E30" s="26">
        <f t="shared" si="0"/>
        <v>6680</v>
      </c>
      <c r="F30" s="26">
        <f t="shared" si="1"/>
        <v>1156.7333333333331</v>
      </c>
      <c r="G30" s="26">
        <f t="shared" si="2"/>
        <v>964</v>
      </c>
      <c r="H30" s="26">
        <f t="shared" si="3"/>
        <v>83.33813613048241</v>
      </c>
      <c r="I30" s="26">
        <f t="shared" si="4"/>
        <v>-52.600000000000364</v>
      </c>
      <c r="J30" s="26">
        <f t="shared" si="5"/>
        <v>1251.35</v>
      </c>
      <c r="K30" s="25">
        <v>6627.4</v>
      </c>
      <c r="L30" s="25">
        <v>2215.35</v>
      </c>
      <c r="M30" s="28">
        <f t="shared" si="6"/>
        <v>3180</v>
      </c>
      <c r="N30" s="28">
        <f t="shared" si="7"/>
        <v>573.3333333333334</v>
      </c>
      <c r="O30" s="28">
        <f t="shared" si="8"/>
        <v>380.6</v>
      </c>
      <c r="P30" s="28">
        <f t="shared" si="9"/>
        <v>66.38372093023256</v>
      </c>
      <c r="Q30" s="29">
        <f t="shared" si="10"/>
        <v>300</v>
      </c>
      <c r="R30" s="29">
        <f t="shared" si="11"/>
        <v>50</v>
      </c>
      <c r="S30" s="29">
        <f t="shared" si="12"/>
        <v>72.6</v>
      </c>
      <c r="T30" s="30">
        <f t="shared" si="13"/>
        <v>145.2</v>
      </c>
      <c r="U30" s="25">
        <v>0</v>
      </c>
      <c r="V30" s="66">
        <v>0</v>
      </c>
      <c r="W30" s="21">
        <v>0</v>
      </c>
      <c r="X30" s="22" t="e">
        <f t="shared" si="14"/>
        <v>#DIV/0!</v>
      </c>
      <c r="Y30" s="25">
        <v>1840</v>
      </c>
      <c r="Z30" s="25">
        <v>356.6666666666667</v>
      </c>
      <c r="AA30" s="22">
        <v>258</v>
      </c>
      <c r="AB30" s="22">
        <f t="shared" si="15"/>
        <v>72.33644859813084</v>
      </c>
      <c r="AC30" s="25">
        <v>300</v>
      </c>
      <c r="AD30" s="25">
        <v>50</v>
      </c>
      <c r="AE30" s="22">
        <v>72.6</v>
      </c>
      <c r="AF30" s="22">
        <f t="shared" si="16"/>
        <v>145.2</v>
      </c>
      <c r="AG30" s="25">
        <v>0</v>
      </c>
      <c r="AH30" s="25">
        <v>0</v>
      </c>
      <c r="AI30" s="22">
        <v>0</v>
      </c>
      <c r="AJ30" s="22" t="e">
        <f t="shared" si="17"/>
        <v>#DIV/0!</v>
      </c>
      <c r="AK30" s="25"/>
      <c r="AL30" s="25">
        <v>0</v>
      </c>
      <c r="AM30" s="22">
        <v>0</v>
      </c>
      <c r="AN30" s="22" t="e">
        <f t="shared" si="18"/>
        <v>#DIV/0!</v>
      </c>
      <c r="AO30" s="25"/>
      <c r="AP30" s="25"/>
      <c r="AQ30" s="25"/>
      <c r="AR30" s="22"/>
      <c r="AS30" s="25"/>
      <c r="AT30" s="22"/>
      <c r="AU30" s="25">
        <v>3500</v>
      </c>
      <c r="AV30" s="22">
        <v>583.4</v>
      </c>
      <c r="AW30" s="22">
        <v>583.4</v>
      </c>
      <c r="AX30" s="22"/>
      <c r="AY30" s="22"/>
      <c r="AZ30" s="22"/>
      <c r="BA30" s="25"/>
      <c r="BB30" s="22">
        <v>0</v>
      </c>
      <c r="BC30" s="25"/>
      <c r="BD30" s="25"/>
      <c r="BE30" s="25"/>
      <c r="BF30" s="25"/>
      <c r="BG30" s="25"/>
      <c r="BH30" s="25"/>
      <c r="BI30" s="25"/>
      <c r="BJ30" s="28">
        <f t="shared" si="19"/>
        <v>830</v>
      </c>
      <c r="BK30" s="28">
        <f t="shared" si="20"/>
        <v>133.33333333333334</v>
      </c>
      <c r="BL30" s="28">
        <f t="shared" si="21"/>
        <v>50</v>
      </c>
      <c r="BM30" s="31">
        <f t="shared" si="22"/>
        <v>37.5</v>
      </c>
      <c r="BN30" s="25">
        <v>830</v>
      </c>
      <c r="BO30" s="25">
        <v>133.33333333333334</v>
      </c>
      <c r="BP30" s="22">
        <v>50</v>
      </c>
      <c r="BQ30" s="25"/>
      <c r="BR30" s="25">
        <v>0</v>
      </c>
      <c r="BS30" s="22">
        <v>0</v>
      </c>
      <c r="BT30" s="25"/>
      <c r="BU30" s="25">
        <v>0</v>
      </c>
      <c r="BV30" s="22">
        <v>0</v>
      </c>
      <c r="BW30" s="25"/>
      <c r="BX30" s="25">
        <v>0</v>
      </c>
      <c r="BY30" s="22">
        <v>0</v>
      </c>
      <c r="BZ30" s="25"/>
      <c r="CA30" s="25"/>
      <c r="CB30" s="25"/>
      <c r="CC30" s="25"/>
      <c r="CD30" s="25">
        <v>0</v>
      </c>
      <c r="CE30" s="22">
        <v>0</v>
      </c>
      <c r="CF30" s="25"/>
      <c r="CG30" s="25">
        <v>0</v>
      </c>
      <c r="CH30" s="22">
        <v>0</v>
      </c>
      <c r="CI30" s="25">
        <v>210</v>
      </c>
      <c r="CJ30" s="25">
        <v>33.333333333333336</v>
      </c>
      <c r="CK30" s="22">
        <v>0</v>
      </c>
      <c r="CL30" s="22">
        <v>210</v>
      </c>
      <c r="CM30" s="22">
        <v>35</v>
      </c>
      <c r="CN30" s="25">
        <v>0</v>
      </c>
      <c r="CO30" s="25"/>
      <c r="CP30" s="25">
        <v>0</v>
      </c>
      <c r="CQ30" s="22">
        <v>0</v>
      </c>
      <c r="CR30" s="25"/>
      <c r="CS30" s="25">
        <v>0</v>
      </c>
      <c r="CT30" s="22">
        <v>0</v>
      </c>
      <c r="CU30" s="25"/>
      <c r="CV30" s="25"/>
      <c r="CW30" s="22"/>
      <c r="CX30" s="25"/>
      <c r="CY30" s="25">
        <v>0</v>
      </c>
      <c r="CZ30" s="57">
        <v>0</v>
      </c>
      <c r="DA30" s="22"/>
      <c r="DB30" s="26">
        <f t="shared" si="23"/>
        <v>6680</v>
      </c>
      <c r="DC30" s="26">
        <f t="shared" si="24"/>
        <v>1156.7333333333331</v>
      </c>
      <c r="DD30" s="26">
        <f t="shared" si="25"/>
        <v>964</v>
      </c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>
        <v>0</v>
      </c>
      <c r="DU30" s="25">
        <v>0</v>
      </c>
      <c r="DV30" s="22">
        <v>0</v>
      </c>
      <c r="DW30" s="25"/>
      <c r="DX30" s="32">
        <f t="shared" si="26"/>
        <v>0</v>
      </c>
      <c r="DY30" s="32">
        <f t="shared" si="27"/>
        <v>0</v>
      </c>
      <c r="DZ30" s="32">
        <f t="shared" si="28"/>
        <v>0</v>
      </c>
    </row>
    <row r="31" spans="1:130" ht="17.25">
      <c r="A31" s="19">
        <v>22</v>
      </c>
      <c r="B31" s="49" t="s">
        <v>80</v>
      </c>
      <c r="C31" s="25">
        <v>1406.3</v>
      </c>
      <c r="D31" s="25">
        <v>0</v>
      </c>
      <c r="E31" s="26">
        <f t="shared" si="0"/>
        <v>19592.3</v>
      </c>
      <c r="F31" s="26">
        <f t="shared" si="1"/>
        <v>2813.2</v>
      </c>
      <c r="G31" s="26">
        <f t="shared" si="2"/>
        <v>2737.6</v>
      </c>
      <c r="H31" s="26">
        <f t="shared" si="3"/>
        <v>97.31266884686478</v>
      </c>
      <c r="I31" s="26">
        <f t="shared" si="4"/>
        <v>-6448.699999999999</v>
      </c>
      <c r="J31" s="26">
        <f t="shared" si="5"/>
        <v>1537.9</v>
      </c>
      <c r="K31" s="25">
        <v>13143.6</v>
      </c>
      <c r="L31" s="25">
        <v>4275.5</v>
      </c>
      <c r="M31" s="28">
        <f t="shared" si="6"/>
        <v>6769.7</v>
      </c>
      <c r="N31" s="28">
        <f t="shared" si="7"/>
        <v>675.9999999999999</v>
      </c>
      <c r="O31" s="28">
        <f t="shared" si="8"/>
        <v>600.4000000000001</v>
      </c>
      <c r="P31" s="28">
        <f t="shared" si="9"/>
        <v>88.81656804733731</v>
      </c>
      <c r="Q31" s="29">
        <f t="shared" si="10"/>
        <v>2450</v>
      </c>
      <c r="R31" s="29">
        <f t="shared" si="11"/>
        <v>166.66666666666666</v>
      </c>
      <c r="S31" s="29">
        <f t="shared" si="12"/>
        <v>211.9</v>
      </c>
      <c r="T31" s="30">
        <f t="shared" si="13"/>
        <v>127.14000000000001</v>
      </c>
      <c r="U31" s="25">
        <v>0</v>
      </c>
      <c r="V31" s="66">
        <v>0</v>
      </c>
      <c r="W31" s="21">
        <v>0</v>
      </c>
      <c r="X31" s="22" t="e">
        <f t="shared" si="14"/>
        <v>#DIV/0!</v>
      </c>
      <c r="Y31" s="25">
        <v>3100</v>
      </c>
      <c r="Z31" s="25">
        <v>300</v>
      </c>
      <c r="AA31" s="22">
        <v>387.3</v>
      </c>
      <c r="AB31" s="22">
        <f t="shared" si="15"/>
        <v>129.10000000000002</v>
      </c>
      <c r="AC31" s="25">
        <v>2450</v>
      </c>
      <c r="AD31" s="25">
        <v>166.66666666666666</v>
      </c>
      <c r="AE31" s="22">
        <v>211.9</v>
      </c>
      <c r="AF31" s="22">
        <f t="shared" si="16"/>
        <v>127.14000000000001</v>
      </c>
      <c r="AG31" s="25">
        <v>66.7</v>
      </c>
      <c r="AH31" s="25">
        <v>6.666666666666667</v>
      </c>
      <c r="AI31" s="22">
        <v>1.2</v>
      </c>
      <c r="AJ31" s="22">
        <f t="shared" si="17"/>
        <v>18</v>
      </c>
      <c r="AK31" s="25"/>
      <c r="AL31" s="25">
        <v>0</v>
      </c>
      <c r="AM31" s="22">
        <v>0</v>
      </c>
      <c r="AN31" s="22" t="e">
        <f t="shared" si="18"/>
        <v>#DIV/0!</v>
      </c>
      <c r="AO31" s="25"/>
      <c r="AP31" s="25"/>
      <c r="AQ31" s="25"/>
      <c r="AR31" s="22"/>
      <c r="AS31" s="25"/>
      <c r="AT31" s="22"/>
      <c r="AU31" s="25">
        <v>12822.6</v>
      </c>
      <c r="AV31" s="22">
        <v>2137.2</v>
      </c>
      <c r="AW31" s="22">
        <v>2137.2</v>
      </c>
      <c r="AX31" s="22"/>
      <c r="AY31" s="22"/>
      <c r="AZ31" s="22"/>
      <c r="BA31" s="25"/>
      <c r="BB31" s="22">
        <v>0</v>
      </c>
      <c r="BC31" s="25"/>
      <c r="BD31" s="25"/>
      <c r="BE31" s="25"/>
      <c r="BF31" s="25"/>
      <c r="BG31" s="25"/>
      <c r="BH31" s="25"/>
      <c r="BI31" s="25"/>
      <c r="BJ31" s="28">
        <f t="shared" si="19"/>
        <v>737</v>
      </c>
      <c r="BK31" s="28">
        <f t="shared" si="20"/>
        <v>133.33333333333334</v>
      </c>
      <c r="BL31" s="28">
        <f t="shared" si="21"/>
        <v>0</v>
      </c>
      <c r="BM31" s="31">
        <f t="shared" si="22"/>
        <v>0</v>
      </c>
      <c r="BN31" s="25">
        <v>707</v>
      </c>
      <c r="BO31" s="25">
        <v>133.33333333333334</v>
      </c>
      <c r="BP31" s="22">
        <v>0</v>
      </c>
      <c r="BQ31" s="25"/>
      <c r="BR31" s="25">
        <v>0</v>
      </c>
      <c r="BS31" s="22">
        <v>0</v>
      </c>
      <c r="BT31" s="25"/>
      <c r="BU31" s="25">
        <v>0</v>
      </c>
      <c r="BV31" s="22">
        <v>0</v>
      </c>
      <c r="BW31" s="25">
        <v>30</v>
      </c>
      <c r="BX31" s="25">
        <v>0</v>
      </c>
      <c r="BY31" s="22">
        <v>0</v>
      </c>
      <c r="BZ31" s="25"/>
      <c r="CA31" s="25"/>
      <c r="CB31" s="25"/>
      <c r="CC31" s="25"/>
      <c r="CD31" s="25">
        <v>0</v>
      </c>
      <c r="CE31" s="22">
        <v>0</v>
      </c>
      <c r="CF31" s="25"/>
      <c r="CG31" s="25">
        <v>0</v>
      </c>
      <c r="CH31" s="22">
        <v>0</v>
      </c>
      <c r="CI31" s="25">
        <v>400</v>
      </c>
      <c r="CJ31" s="25">
        <v>66.66666666666667</v>
      </c>
      <c r="CK31" s="22">
        <v>0</v>
      </c>
      <c r="CL31" s="22">
        <v>400</v>
      </c>
      <c r="CM31" s="22">
        <v>66.66666666666667</v>
      </c>
      <c r="CN31" s="25">
        <v>0</v>
      </c>
      <c r="CO31" s="25">
        <v>16</v>
      </c>
      <c r="CP31" s="25">
        <v>2.6666666666666665</v>
      </c>
      <c r="CQ31" s="22">
        <v>0</v>
      </c>
      <c r="CR31" s="25"/>
      <c r="CS31" s="25">
        <v>0</v>
      </c>
      <c r="CT31" s="22">
        <v>0</v>
      </c>
      <c r="CU31" s="25"/>
      <c r="CV31" s="25"/>
      <c r="CW31" s="22"/>
      <c r="CX31" s="25"/>
      <c r="CY31" s="25">
        <v>0</v>
      </c>
      <c r="CZ31" s="57">
        <v>0</v>
      </c>
      <c r="DA31" s="22"/>
      <c r="DB31" s="26">
        <f t="shared" si="23"/>
        <v>19592.3</v>
      </c>
      <c r="DC31" s="26">
        <f t="shared" si="24"/>
        <v>2813.2</v>
      </c>
      <c r="DD31" s="26">
        <f t="shared" si="25"/>
        <v>2737.6</v>
      </c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>
        <v>0</v>
      </c>
      <c r="DU31" s="25">
        <v>0</v>
      </c>
      <c r="DV31" s="22">
        <v>0</v>
      </c>
      <c r="DW31" s="25"/>
      <c r="DX31" s="32">
        <f t="shared" si="26"/>
        <v>0</v>
      </c>
      <c r="DY31" s="32">
        <f t="shared" si="27"/>
        <v>0</v>
      </c>
      <c r="DZ31" s="32">
        <f t="shared" si="28"/>
        <v>0</v>
      </c>
    </row>
    <row r="32" spans="1:130" ht="17.25">
      <c r="A32" s="19">
        <v>23</v>
      </c>
      <c r="B32" s="49" t="s">
        <v>81</v>
      </c>
      <c r="C32" s="25">
        <v>427.4</v>
      </c>
      <c r="D32" s="25">
        <v>0</v>
      </c>
      <c r="E32" s="26">
        <f t="shared" si="0"/>
        <v>38185.99999999999</v>
      </c>
      <c r="F32" s="26">
        <f t="shared" si="1"/>
        <v>5838.666666666667</v>
      </c>
      <c r="G32" s="26">
        <f t="shared" si="2"/>
        <v>6189.800000000001</v>
      </c>
      <c r="H32" s="26">
        <f t="shared" si="3"/>
        <v>106.01393012103222</v>
      </c>
      <c r="I32" s="26">
        <f t="shared" si="4"/>
        <v>-13668.649999999994</v>
      </c>
      <c r="J32" s="26">
        <f t="shared" si="5"/>
        <v>3464.0249999999996</v>
      </c>
      <c r="K32" s="25">
        <v>24517.35</v>
      </c>
      <c r="L32" s="25">
        <v>9653.825</v>
      </c>
      <c r="M32" s="28">
        <f t="shared" si="6"/>
        <v>7846.999999999999</v>
      </c>
      <c r="N32" s="28">
        <f t="shared" si="7"/>
        <v>782.0666666666667</v>
      </c>
      <c r="O32" s="28">
        <f t="shared" si="8"/>
        <v>1133.2</v>
      </c>
      <c r="P32" s="28">
        <f t="shared" si="9"/>
        <v>144.898133151479</v>
      </c>
      <c r="Q32" s="29">
        <f t="shared" si="10"/>
        <v>1808.3999999999999</v>
      </c>
      <c r="R32" s="29">
        <f t="shared" si="11"/>
        <v>203.4</v>
      </c>
      <c r="S32" s="29">
        <f t="shared" si="12"/>
        <v>397.7</v>
      </c>
      <c r="T32" s="30">
        <f t="shared" si="13"/>
        <v>195.5260570304818</v>
      </c>
      <c r="U32" s="25">
        <v>35.7</v>
      </c>
      <c r="V32" s="66">
        <v>3.4</v>
      </c>
      <c r="W32" s="21">
        <v>0</v>
      </c>
      <c r="X32" s="22">
        <f t="shared" si="14"/>
        <v>0</v>
      </c>
      <c r="Y32" s="25">
        <v>1364.8</v>
      </c>
      <c r="Z32" s="25">
        <v>166.66666666666666</v>
      </c>
      <c r="AA32" s="22">
        <v>225</v>
      </c>
      <c r="AB32" s="22">
        <f t="shared" si="15"/>
        <v>135</v>
      </c>
      <c r="AC32" s="25">
        <v>1772.6999999999998</v>
      </c>
      <c r="AD32" s="25">
        <v>200</v>
      </c>
      <c r="AE32" s="22">
        <v>397.7</v>
      </c>
      <c r="AF32" s="22">
        <f t="shared" si="16"/>
        <v>198.85</v>
      </c>
      <c r="AG32" s="25">
        <v>112</v>
      </c>
      <c r="AH32" s="25">
        <v>18.666666666666668</v>
      </c>
      <c r="AI32" s="22">
        <v>0</v>
      </c>
      <c r="AJ32" s="22">
        <f t="shared" si="17"/>
        <v>0</v>
      </c>
      <c r="AK32" s="25"/>
      <c r="AL32" s="25">
        <v>0</v>
      </c>
      <c r="AM32" s="22">
        <v>0</v>
      </c>
      <c r="AN32" s="22" t="e">
        <f t="shared" si="18"/>
        <v>#DIV/0!</v>
      </c>
      <c r="AO32" s="25"/>
      <c r="AP32" s="25"/>
      <c r="AQ32" s="25"/>
      <c r="AR32" s="22"/>
      <c r="AS32" s="25"/>
      <c r="AT32" s="22"/>
      <c r="AU32" s="25">
        <v>30339</v>
      </c>
      <c r="AV32" s="22">
        <v>5056.6</v>
      </c>
      <c r="AW32" s="22">
        <v>5056.6</v>
      </c>
      <c r="AX32" s="22"/>
      <c r="AY32" s="22"/>
      <c r="AZ32" s="22"/>
      <c r="BA32" s="25"/>
      <c r="BB32" s="22">
        <v>0</v>
      </c>
      <c r="BC32" s="25"/>
      <c r="BD32" s="25"/>
      <c r="BE32" s="25"/>
      <c r="BF32" s="25"/>
      <c r="BG32" s="25"/>
      <c r="BH32" s="25"/>
      <c r="BI32" s="25"/>
      <c r="BJ32" s="28">
        <f t="shared" si="19"/>
        <v>2266.6000000000004</v>
      </c>
      <c r="BK32" s="28">
        <f t="shared" si="20"/>
        <v>240</v>
      </c>
      <c r="BL32" s="28">
        <f t="shared" si="21"/>
        <v>423.9</v>
      </c>
      <c r="BM32" s="31">
        <f t="shared" si="22"/>
        <v>176.625</v>
      </c>
      <c r="BN32" s="25">
        <v>712.2</v>
      </c>
      <c r="BO32" s="25">
        <v>80</v>
      </c>
      <c r="BP32" s="22">
        <v>195.1</v>
      </c>
      <c r="BQ32" s="25">
        <v>1074.4</v>
      </c>
      <c r="BR32" s="25">
        <v>80</v>
      </c>
      <c r="BS32" s="22">
        <v>188.8</v>
      </c>
      <c r="BT32" s="25"/>
      <c r="BU32" s="25">
        <v>0</v>
      </c>
      <c r="BV32" s="22">
        <v>0</v>
      </c>
      <c r="BW32" s="25">
        <v>480</v>
      </c>
      <c r="BX32" s="25">
        <v>80</v>
      </c>
      <c r="BY32" s="22">
        <v>40</v>
      </c>
      <c r="BZ32" s="25"/>
      <c r="CA32" s="25"/>
      <c r="CB32" s="25"/>
      <c r="CC32" s="25"/>
      <c r="CD32" s="25">
        <v>0</v>
      </c>
      <c r="CE32" s="22">
        <v>0</v>
      </c>
      <c r="CF32" s="25"/>
      <c r="CG32" s="25">
        <v>0</v>
      </c>
      <c r="CH32" s="22">
        <v>0</v>
      </c>
      <c r="CI32" s="25">
        <v>2295.2</v>
      </c>
      <c r="CJ32" s="25">
        <v>153.33333333333334</v>
      </c>
      <c r="CK32" s="22">
        <v>86.6</v>
      </c>
      <c r="CL32" s="22">
        <v>579</v>
      </c>
      <c r="CM32" s="22">
        <v>96.5</v>
      </c>
      <c r="CN32" s="25">
        <v>5.6</v>
      </c>
      <c r="CO32" s="25"/>
      <c r="CP32" s="25">
        <v>0</v>
      </c>
      <c r="CQ32" s="22">
        <v>0</v>
      </c>
      <c r="CR32" s="25"/>
      <c r="CS32" s="25">
        <v>0</v>
      </c>
      <c r="CT32" s="22">
        <v>0</v>
      </c>
      <c r="CU32" s="25"/>
      <c r="CV32" s="25"/>
      <c r="CW32" s="22"/>
      <c r="CX32" s="25"/>
      <c r="CY32" s="25">
        <v>0</v>
      </c>
      <c r="CZ32" s="57">
        <v>0</v>
      </c>
      <c r="DA32" s="22"/>
      <c r="DB32" s="26">
        <f t="shared" si="23"/>
        <v>38185.99999999999</v>
      </c>
      <c r="DC32" s="26">
        <f t="shared" si="24"/>
        <v>5838.666666666667</v>
      </c>
      <c r="DD32" s="26">
        <f t="shared" si="25"/>
        <v>6189.800000000001</v>
      </c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>
        <v>0</v>
      </c>
      <c r="DU32" s="25">
        <v>0</v>
      </c>
      <c r="DV32" s="22">
        <v>0</v>
      </c>
      <c r="DW32" s="25"/>
      <c r="DX32" s="32">
        <f t="shared" si="26"/>
        <v>0</v>
      </c>
      <c r="DY32" s="32">
        <f t="shared" si="27"/>
        <v>0</v>
      </c>
      <c r="DZ32" s="32">
        <f t="shared" si="28"/>
        <v>0</v>
      </c>
    </row>
    <row r="33" spans="1:130" ht="17.25">
      <c r="A33" s="19">
        <v>24</v>
      </c>
      <c r="B33" s="49" t="s">
        <v>82</v>
      </c>
      <c r="C33" s="25">
        <v>1873.1</v>
      </c>
      <c r="D33" s="25">
        <v>0</v>
      </c>
      <c r="E33" s="26">
        <f t="shared" si="0"/>
        <v>56495.8</v>
      </c>
      <c r="F33" s="26">
        <f t="shared" si="1"/>
        <v>9545.533333333333</v>
      </c>
      <c r="G33" s="26">
        <f t="shared" si="2"/>
        <v>8096.552</v>
      </c>
      <c r="H33" s="26">
        <f t="shared" si="3"/>
        <v>84.82032084814539</v>
      </c>
      <c r="I33" s="26">
        <f t="shared" si="4"/>
        <v>-19436.300000000003</v>
      </c>
      <c r="J33" s="26">
        <f t="shared" si="5"/>
        <v>3990.098</v>
      </c>
      <c r="K33" s="25">
        <v>37059.5</v>
      </c>
      <c r="L33" s="25">
        <v>12086.65</v>
      </c>
      <c r="M33" s="28">
        <f t="shared" si="6"/>
        <v>18023.199999999997</v>
      </c>
      <c r="N33" s="28">
        <f t="shared" si="7"/>
        <v>3133.3333333333335</v>
      </c>
      <c r="O33" s="28">
        <f t="shared" si="8"/>
        <v>1684.3519999999999</v>
      </c>
      <c r="P33" s="28">
        <f t="shared" si="9"/>
        <v>53.75591489361702</v>
      </c>
      <c r="Q33" s="29">
        <f t="shared" si="10"/>
        <v>3894.4</v>
      </c>
      <c r="R33" s="29">
        <f t="shared" si="11"/>
        <v>667.6666666666666</v>
      </c>
      <c r="S33" s="29">
        <f t="shared" si="12"/>
        <v>661.8</v>
      </c>
      <c r="T33" s="30">
        <f t="shared" si="13"/>
        <v>99.12131802296555</v>
      </c>
      <c r="U33" s="25">
        <v>6</v>
      </c>
      <c r="V33" s="66">
        <v>1</v>
      </c>
      <c r="W33" s="21">
        <v>0</v>
      </c>
      <c r="X33" s="22">
        <f t="shared" si="14"/>
        <v>0</v>
      </c>
      <c r="Y33" s="25">
        <v>9000</v>
      </c>
      <c r="Z33" s="25">
        <v>1733.3333333333333</v>
      </c>
      <c r="AA33" s="22">
        <v>722.8</v>
      </c>
      <c r="AB33" s="22">
        <f t="shared" si="15"/>
        <v>41.699999999999996</v>
      </c>
      <c r="AC33" s="25">
        <v>3888.4</v>
      </c>
      <c r="AD33" s="25">
        <v>666.6666666666666</v>
      </c>
      <c r="AE33" s="22">
        <v>661.8</v>
      </c>
      <c r="AF33" s="22">
        <f t="shared" si="16"/>
        <v>99.27</v>
      </c>
      <c r="AG33" s="25">
        <v>704</v>
      </c>
      <c r="AH33" s="25">
        <v>117.33333333333333</v>
      </c>
      <c r="AI33" s="22">
        <v>88</v>
      </c>
      <c r="AJ33" s="22">
        <f t="shared" si="17"/>
        <v>75</v>
      </c>
      <c r="AK33" s="25"/>
      <c r="AL33" s="25">
        <v>0</v>
      </c>
      <c r="AM33" s="22">
        <v>0</v>
      </c>
      <c r="AN33" s="22" t="e">
        <f t="shared" si="18"/>
        <v>#DIV/0!</v>
      </c>
      <c r="AO33" s="25"/>
      <c r="AP33" s="25"/>
      <c r="AQ33" s="25"/>
      <c r="AR33" s="22"/>
      <c r="AS33" s="25"/>
      <c r="AT33" s="22"/>
      <c r="AU33" s="25">
        <v>38472.6</v>
      </c>
      <c r="AV33" s="22">
        <v>6412.2</v>
      </c>
      <c r="AW33" s="22">
        <v>6412.2</v>
      </c>
      <c r="AX33" s="22"/>
      <c r="AY33" s="22"/>
      <c r="AZ33" s="22"/>
      <c r="BA33" s="25"/>
      <c r="BB33" s="22">
        <v>0</v>
      </c>
      <c r="BC33" s="25"/>
      <c r="BD33" s="25"/>
      <c r="BE33" s="25"/>
      <c r="BF33" s="25"/>
      <c r="BG33" s="25"/>
      <c r="BH33" s="25"/>
      <c r="BI33" s="25"/>
      <c r="BJ33" s="28">
        <f t="shared" si="19"/>
        <v>2174.8</v>
      </c>
      <c r="BK33" s="28">
        <f t="shared" si="20"/>
        <v>356.6666666666667</v>
      </c>
      <c r="BL33" s="28">
        <f t="shared" si="21"/>
        <v>28</v>
      </c>
      <c r="BM33" s="31">
        <f t="shared" si="22"/>
        <v>7.850467289719626</v>
      </c>
      <c r="BN33" s="25">
        <v>1634.8</v>
      </c>
      <c r="BO33" s="25">
        <v>266.6666666666667</v>
      </c>
      <c r="BP33" s="22">
        <v>28</v>
      </c>
      <c r="BQ33" s="25"/>
      <c r="BR33" s="25">
        <v>0</v>
      </c>
      <c r="BS33" s="22">
        <v>0</v>
      </c>
      <c r="BT33" s="25"/>
      <c r="BU33" s="25">
        <v>0</v>
      </c>
      <c r="BV33" s="22">
        <v>0</v>
      </c>
      <c r="BW33" s="25">
        <v>540</v>
      </c>
      <c r="BX33" s="25">
        <v>90</v>
      </c>
      <c r="BY33" s="22">
        <v>0</v>
      </c>
      <c r="BZ33" s="25"/>
      <c r="CA33" s="25"/>
      <c r="CB33" s="25"/>
      <c r="CC33" s="25"/>
      <c r="CD33" s="25">
        <v>0</v>
      </c>
      <c r="CE33" s="22">
        <v>0</v>
      </c>
      <c r="CF33" s="25"/>
      <c r="CG33" s="25">
        <v>0</v>
      </c>
      <c r="CH33" s="22">
        <v>0</v>
      </c>
      <c r="CI33" s="25">
        <v>2250</v>
      </c>
      <c r="CJ33" s="25">
        <v>258.3333333333333</v>
      </c>
      <c r="CK33" s="22">
        <v>138.752</v>
      </c>
      <c r="CL33" s="22">
        <v>1500</v>
      </c>
      <c r="CM33" s="22">
        <v>250</v>
      </c>
      <c r="CN33" s="25">
        <v>2.4</v>
      </c>
      <c r="CO33" s="25"/>
      <c r="CP33" s="25">
        <v>0</v>
      </c>
      <c r="CQ33" s="22">
        <v>0</v>
      </c>
      <c r="CR33" s="25"/>
      <c r="CS33" s="25">
        <v>0</v>
      </c>
      <c r="CT33" s="22">
        <v>0</v>
      </c>
      <c r="CU33" s="25"/>
      <c r="CV33" s="25"/>
      <c r="CW33" s="22"/>
      <c r="CX33" s="46"/>
      <c r="CY33" s="25">
        <v>0</v>
      </c>
      <c r="CZ33" s="57">
        <v>45</v>
      </c>
      <c r="DA33" s="22"/>
      <c r="DB33" s="26">
        <f t="shared" si="23"/>
        <v>56495.8</v>
      </c>
      <c r="DC33" s="26">
        <f t="shared" si="24"/>
        <v>9545.533333333333</v>
      </c>
      <c r="DD33" s="26">
        <f t="shared" si="25"/>
        <v>8096.552</v>
      </c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>
        <v>0</v>
      </c>
      <c r="DU33" s="25">
        <v>0</v>
      </c>
      <c r="DV33" s="22">
        <v>0</v>
      </c>
      <c r="DW33" s="25"/>
      <c r="DX33" s="32">
        <f t="shared" si="26"/>
        <v>0</v>
      </c>
      <c r="DY33" s="32">
        <f t="shared" si="27"/>
        <v>0</v>
      </c>
      <c r="DZ33" s="32">
        <f t="shared" si="28"/>
        <v>0</v>
      </c>
    </row>
    <row r="34" spans="1:130" ht="17.25">
      <c r="A34" s="19">
        <v>25</v>
      </c>
      <c r="B34" s="49" t="s">
        <v>83</v>
      </c>
      <c r="C34" s="25">
        <v>186.8</v>
      </c>
      <c r="D34" s="25">
        <v>0</v>
      </c>
      <c r="E34" s="26">
        <f t="shared" si="0"/>
        <v>6217.6</v>
      </c>
      <c r="F34" s="26">
        <f t="shared" si="1"/>
        <v>1031.3999999999999</v>
      </c>
      <c r="G34" s="26">
        <f t="shared" si="2"/>
        <v>1373.0900000000001</v>
      </c>
      <c r="H34" s="26">
        <f t="shared" si="3"/>
        <v>133.12875702928062</v>
      </c>
      <c r="I34" s="26">
        <f t="shared" si="4"/>
        <v>-563.1000000000004</v>
      </c>
      <c r="J34" s="26">
        <f t="shared" si="5"/>
        <v>485.30999999999995</v>
      </c>
      <c r="K34" s="25">
        <v>5654.5</v>
      </c>
      <c r="L34" s="25">
        <v>1858.4</v>
      </c>
      <c r="M34" s="28">
        <f t="shared" si="6"/>
        <v>2717.6</v>
      </c>
      <c r="N34" s="28">
        <f t="shared" si="7"/>
        <v>447.99999999999994</v>
      </c>
      <c r="O34" s="28">
        <f t="shared" si="8"/>
        <v>789.69</v>
      </c>
      <c r="P34" s="28">
        <f t="shared" si="9"/>
        <v>176.27008928571433</v>
      </c>
      <c r="Q34" s="29">
        <f t="shared" si="10"/>
        <v>895</v>
      </c>
      <c r="R34" s="29">
        <f t="shared" si="11"/>
        <v>149.33333333333334</v>
      </c>
      <c r="S34" s="29">
        <f t="shared" si="12"/>
        <v>572</v>
      </c>
      <c r="T34" s="30">
        <f t="shared" si="13"/>
        <v>383.0357142857143</v>
      </c>
      <c r="U34" s="25">
        <v>0</v>
      </c>
      <c r="V34" s="66">
        <v>0</v>
      </c>
      <c r="W34" s="21">
        <v>0</v>
      </c>
      <c r="X34" s="22" t="e">
        <f t="shared" si="14"/>
        <v>#DIV/0!</v>
      </c>
      <c r="Y34" s="25">
        <v>1580</v>
      </c>
      <c r="Z34" s="25">
        <v>263.3333333333333</v>
      </c>
      <c r="AA34" s="22">
        <v>217.69</v>
      </c>
      <c r="AB34" s="22">
        <f t="shared" si="15"/>
        <v>82.66708860759493</v>
      </c>
      <c r="AC34" s="25">
        <v>895</v>
      </c>
      <c r="AD34" s="25">
        <v>149.33333333333334</v>
      </c>
      <c r="AE34" s="22">
        <v>572</v>
      </c>
      <c r="AF34" s="22">
        <f t="shared" si="16"/>
        <v>383.0357142857143</v>
      </c>
      <c r="AG34" s="25">
        <v>0</v>
      </c>
      <c r="AH34" s="25">
        <v>0</v>
      </c>
      <c r="AI34" s="22">
        <v>0</v>
      </c>
      <c r="AJ34" s="22" t="e">
        <f t="shared" si="17"/>
        <v>#DIV/0!</v>
      </c>
      <c r="AK34" s="25"/>
      <c r="AL34" s="25">
        <v>0</v>
      </c>
      <c r="AM34" s="22">
        <v>0</v>
      </c>
      <c r="AN34" s="22" t="e">
        <f t="shared" si="18"/>
        <v>#DIV/0!</v>
      </c>
      <c r="AO34" s="25"/>
      <c r="AP34" s="25"/>
      <c r="AQ34" s="25"/>
      <c r="AR34" s="22"/>
      <c r="AS34" s="25"/>
      <c r="AT34" s="22"/>
      <c r="AU34" s="25">
        <v>3500</v>
      </c>
      <c r="AV34" s="22">
        <v>583.4</v>
      </c>
      <c r="AW34" s="22">
        <v>583.4</v>
      </c>
      <c r="AX34" s="22"/>
      <c r="AY34" s="22"/>
      <c r="AZ34" s="22"/>
      <c r="BA34" s="25"/>
      <c r="BB34" s="22">
        <v>0</v>
      </c>
      <c r="BC34" s="25"/>
      <c r="BD34" s="25"/>
      <c r="BE34" s="25"/>
      <c r="BF34" s="25"/>
      <c r="BG34" s="25"/>
      <c r="BH34" s="25"/>
      <c r="BI34" s="25"/>
      <c r="BJ34" s="28">
        <f t="shared" si="19"/>
        <v>30.6</v>
      </c>
      <c r="BK34" s="28">
        <f t="shared" si="20"/>
        <v>0</v>
      </c>
      <c r="BL34" s="28">
        <f t="shared" si="21"/>
        <v>0</v>
      </c>
      <c r="BM34" s="31" t="e">
        <f t="shared" si="22"/>
        <v>#DIV/0!</v>
      </c>
      <c r="BN34" s="25">
        <v>30.6</v>
      </c>
      <c r="BO34" s="25">
        <v>0</v>
      </c>
      <c r="BP34" s="22">
        <v>0</v>
      </c>
      <c r="BQ34" s="25"/>
      <c r="BR34" s="25">
        <v>0</v>
      </c>
      <c r="BS34" s="22">
        <v>0</v>
      </c>
      <c r="BT34" s="25"/>
      <c r="BU34" s="25">
        <v>0</v>
      </c>
      <c r="BV34" s="22">
        <v>0</v>
      </c>
      <c r="BW34" s="25"/>
      <c r="BX34" s="25">
        <v>0</v>
      </c>
      <c r="BY34" s="22">
        <v>0</v>
      </c>
      <c r="BZ34" s="25"/>
      <c r="CA34" s="25"/>
      <c r="CB34" s="25"/>
      <c r="CC34" s="25"/>
      <c r="CD34" s="25">
        <v>0</v>
      </c>
      <c r="CE34" s="22">
        <v>0</v>
      </c>
      <c r="CF34" s="25"/>
      <c r="CG34" s="25">
        <v>0</v>
      </c>
      <c r="CH34" s="22">
        <v>0</v>
      </c>
      <c r="CI34" s="25">
        <v>200</v>
      </c>
      <c r="CJ34" s="25">
        <v>33.333333333333336</v>
      </c>
      <c r="CK34" s="22">
        <v>0</v>
      </c>
      <c r="CL34" s="22">
        <v>200</v>
      </c>
      <c r="CM34" s="22">
        <v>33.333333333333336</v>
      </c>
      <c r="CN34" s="25">
        <v>0</v>
      </c>
      <c r="CO34" s="25">
        <v>12</v>
      </c>
      <c r="CP34" s="25">
        <v>2</v>
      </c>
      <c r="CQ34" s="22">
        <v>0</v>
      </c>
      <c r="CR34" s="25"/>
      <c r="CS34" s="25">
        <v>0</v>
      </c>
      <c r="CT34" s="22">
        <v>0</v>
      </c>
      <c r="CU34" s="25"/>
      <c r="CV34" s="25"/>
      <c r="CW34" s="22"/>
      <c r="CX34" s="25"/>
      <c r="CY34" s="25">
        <v>0</v>
      </c>
      <c r="CZ34" s="57">
        <v>0</v>
      </c>
      <c r="DA34" s="22"/>
      <c r="DB34" s="26">
        <f t="shared" si="23"/>
        <v>6217.6</v>
      </c>
      <c r="DC34" s="26">
        <f t="shared" si="24"/>
        <v>1031.3999999999999</v>
      </c>
      <c r="DD34" s="26">
        <f t="shared" si="25"/>
        <v>1373.0900000000001</v>
      </c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>
        <v>130</v>
      </c>
      <c r="DU34" s="25">
        <v>130</v>
      </c>
      <c r="DV34" s="22">
        <v>130</v>
      </c>
      <c r="DW34" s="25"/>
      <c r="DX34" s="32">
        <f t="shared" si="26"/>
        <v>130</v>
      </c>
      <c r="DY34" s="32">
        <f t="shared" si="27"/>
        <v>130</v>
      </c>
      <c r="DZ34" s="32">
        <f t="shared" si="28"/>
        <v>130</v>
      </c>
    </row>
    <row r="35" spans="1:130" ht="17.25">
      <c r="A35" s="19">
        <v>26</v>
      </c>
      <c r="B35" s="49" t="s">
        <v>84</v>
      </c>
      <c r="C35" s="25">
        <v>4951.3</v>
      </c>
      <c r="D35" s="25">
        <v>0</v>
      </c>
      <c r="E35" s="26">
        <f t="shared" si="0"/>
        <v>65076.5</v>
      </c>
      <c r="F35" s="26">
        <f t="shared" si="1"/>
        <v>10307.466666666667</v>
      </c>
      <c r="G35" s="26">
        <f t="shared" si="2"/>
        <v>9990.306000000002</v>
      </c>
      <c r="H35" s="26">
        <f t="shared" si="3"/>
        <v>96.92300080200762</v>
      </c>
      <c r="I35" s="26">
        <f t="shared" si="4"/>
        <v>-25976.1</v>
      </c>
      <c r="J35" s="26">
        <f t="shared" si="5"/>
        <v>4666.673999999997</v>
      </c>
      <c r="K35" s="25">
        <v>39100.4</v>
      </c>
      <c r="L35" s="25">
        <v>14656.98</v>
      </c>
      <c r="M35" s="28">
        <f t="shared" si="6"/>
        <v>21662.1</v>
      </c>
      <c r="N35" s="28">
        <f t="shared" si="7"/>
        <v>3071.6666666666665</v>
      </c>
      <c r="O35" s="28">
        <f t="shared" si="8"/>
        <v>2754.506</v>
      </c>
      <c r="P35" s="28">
        <f t="shared" si="9"/>
        <v>89.67463917525774</v>
      </c>
      <c r="Q35" s="29">
        <f t="shared" si="10"/>
        <v>6950</v>
      </c>
      <c r="R35" s="29">
        <f t="shared" si="11"/>
        <v>1066.6666666666667</v>
      </c>
      <c r="S35" s="29">
        <f t="shared" si="12"/>
        <v>1633.7379999999998</v>
      </c>
      <c r="T35" s="30">
        <f t="shared" si="13"/>
        <v>153.16293749999997</v>
      </c>
      <c r="U35" s="25">
        <v>250</v>
      </c>
      <c r="V35" s="66">
        <v>66.66666666666667</v>
      </c>
      <c r="W35" s="21">
        <v>53.638</v>
      </c>
      <c r="X35" s="22">
        <f t="shared" si="14"/>
        <v>80.457</v>
      </c>
      <c r="Y35" s="25">
        <v>4700</v>
      </c>
      <c r="Z35" s="25">
        <v>666.6666666666666</v>
      </c>
      <c r="AA35" s="22">
        <v>667.918</v>
      </c>
      <c r="AB35" s="22">
        <f t="shared" si="15"/>
        <v>100.1877</v>
      </c>
      <c r="AC35" s="25">
        <v>6700</v>
      </c>
      <c r="AD35" s="25">
        <v>1000</v>
      </c>
      <c r="AE35" s="22">
        <v>1580.1</v>
      </c>
      <c r="AF35" s="22">
        <f t="shared" si="16"/>
        <v>158.01</v>
      </c>
      <c r="AG35" s="25">
        <v>980.5</v>
      </c>
      <c r="AH35" s="25">
        <v>237</v>
      </c>
      <c r="AI35" s="22">
        <v>147.05</v>
      </c>
      <c r="AJ35" s="22">
        <f t="shared" si="17"/>
        <v>62.04641350210971</v>
      </c>
      <c r="AK35" s="25"/>
      <c r="AL35" s="25">
        <v>0</v>
      </c>
      <c r="AM35" s="22">
        <v>0</v>
      </c>
      <c r="AN35" s="22" t="e">
        <f t="shared" si="18"/>
        <v>#DIV/0!</v>
      </c>
      <c r="AO35" s="25"/>
      <c r="AP35" s="25"/>
      <c r="AQ35" s="25"/>
      <c r="AR35" s="22"/>
      <c r="AS35" s="25"/>
      <c r="AT35" s="22"/>
      <c r="AU35" s="25">
        <v>43414.4</v>
      </c>
      <c r="AV35" s="22">
        <v>7235.8</v>
      </c>
      <c r="AW35" s="22">
        <v>7235.8</v>
      </c>
      <c r="AX35" s="22"/>
      <c r="AY35" s="22"/>
      <c r="AZ35" s="22"/>
      <c r="BA35" s="25"/>
      <c r="BB35" s="22">
        <v>0</v>
      </c>
      <c r="BC35" s="25"/>
      <c r="BD35" s="25"/>
      <c r="BE35" s="25"/>
      <c r="BF35" s="25"/>
      <c r="BG35" s="25"/>
      <c r="BH35" s="25"/>
      <c r="BI35" s="25"/>
      <c r="BJ35" s="28">
        <f t="shared" si="19"/>
        <v>4391.6</v>
      </c>
      <c r="BK35" s="28">
        <f t="shared" si="20"/>
        <v>568</v>
      </c>
      <c r="BL35" s="28">
        <f t="shared" si="21"/>
        <v>234.6</v>
      </c>
      <c r="BM35" s="31">
        <f t="shared" si="22"/>
        <v>41.30281690140845</v>
      </c>
      <c r="BN35" s="25">
        <v>924.6</v>
      </c>
      <c r="BO35" s="25">
        <v>168</v>
      </c>
      <c r="BP35" s="22">
        <v>147.2</v>
      </c>
      <c r="BQ35" s="25">
        <v>3467</v>
      </c>
      <c r="BR35" s="25">
        <v>400</v>
      </c>
      <c r="BS35" s="22">
        <v>87.4</v>
      </c>
      <c r="BT35" s="25"/>
      <c r="BU35" s="25">
        <v>0</v>
      </c>
      <c r="BV35" s="22">
        <v>0</v>
      </c>
      <c r="BW35" s="25"/>
      <c r="BX35" s="25">
        <v>0</v>
      </c>
      <c r="BY35" s="22">
        <v>0</v>
      </c>
      <c r="BZ35" s="25"/>
      <c r="CA35" s="25"/>
      <c r="CB35" s="25"/>
      <c r="CC35" s="25"/>
      <c r="CD35" s="25">
        <v>0</v>
      </c>
      <c r="CE35" s="22">
        <v>0</v>
      </c>
      <c r="CF35" s="25"/>
      <c r="CG35" s="25">
        <v>0</v>
      </c>
      <c r="CH35" s="22">
        <v>0</v>
      </c>
      <c r="CI35" s="25">
        <f>4240+400</f>
        <v>4640</v>
      </c>
      <c r="CJ35" s="25">
        <v>533.3333333333334</v>
      </c>
      <c r="CK35" s="22">
        <v>71.2</v>
      </c>
      <c r="CL35" s="22">
        <v>2400</v>
      </c>
      <c r="CM35" s="22">
        <v>400</v>
      </c>
      <c r="CN35" s="25">
        <v>0</v>
      </c>
      <c r="CO35" s="25"/>
      <c r="CP35" s="25">
        <v>0</v>
      </c>
      <c r="CQ35" s="22">
        <v>0</v>
      </c>
      <c r="CR35" s="25"/>
      <c r="CS35" s="25">
        <v>0</v>
      </c>
      <c r="CT35" s="22">
        <v>0</v>
      </c>
      <c r="CU35" s="25"/>
      <c r="CV35" s="25"/>
      <c r="CW35" s="22"/>
      <c r="CX35" s="25"/>
      <c r="CY35" s="25">
        <v>0</v>
      </c>
      <c r="CZ35" s="57">
        <v>0</v>
      </c>
      <c r="DA35" s="22"/>
      <c r="DB35" s="26">
        <f t="shared" si="23"/>
        <v>65076.5</v>
      </c>
      <c r="DC35" s="26">
        <f t="shared" si="24"/>
        <v>10307.466666666667</v>
      </c>
      <c r="DD35" s="26">
        <f t="shared" si="25"/>
        <v>9990.306000000002</v>
      </c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>
        <v>0</v>
      </c>
      <c r="DU35" s="25">
        <v>0</v>
      </c>
      <c r="DV35" s="22">
        <v>0</v>
      </c>
      <c r="DW35" s="25"/>
      <c r="DX35" s="32">
        <f t="shared" si="26"/>
        <v>0</v>
      </c>
      <c r="DY35" s="32">
        <f t="shared" si="27"/>
        <v>0</v>
      </c>
      <c r="DZ35" s="32">
        <f t="shared" si="28"/>
        <v>0</v>
      </c>
    </row>
    <row r="36" spans="1:130" ht="17.25">
      <c r="A36" s="19">
        <v>27</v>
      </c>
      <c r="B36" s="49" t="s">
        <v>85</v>
      </c>
      <c r="C36" s="25">
        <v>4342.6</v>
      </c>
      <c r="D36" s="25">
        <v>0</v>
      </c>
      <c r="E36" s="26">
        <f t="shared" si="0"/>
        <v>35817</v>
      </c>
      <c r="F36" s="26">
        <f t="shared" si="1"/>
        <v>5610</v>
      </c>
      <c r="G36" s="26">
        <f t="shared" si="2"/>
        <v>5600.7</v>
      </c>
      <c r="H36" s="26">
        <f t="shared" si="3"/>
        <v>99.83422459893048</v>
      </c>
      <c r="I36" s="26">
        <f t="shared" si="4"/>
        <v>-11257</v>
      </c>
      <c r="J36" s="26">
        <f t="shared" si="5"/>
        <v>4136.250000000001</v>
      </c>
      <c r="K36" s="25">
        <v>24560</v>
      </c>
      <c r="L36" s="25">
        <v>9736.95</v>
      </c>
      <c r="M36" s="28">
        <f t="shared" si="6"/>
        <v>10436.8</v>
      </c>
      <c r="N36" s="28">
        <f t="shared" si="7"/>
        <v>1380</v>
      </c>
      <c r="O36" s="28">
        <f t="shared" si="8"/>
        <v>1370.7</v>
      </c>
      <c r="P36" s="28">
        <f t="shared" si="9"/>
        <v>99.32608695652175</v>
      </c>
      <c r="Q36" s="29">
        <f t="shared" si="10"/>
        <v>1912</v>
      </c>
      <c r="R36" s="29">
        <f t="shared" si="11"/>
        <v>266.6666666666667</v>
      </c>
      <c r="S36" s="29">
        <f t="shared" si="12"/>
        <v>492</v>
      </c>
      <c r="T36" s="30">
        <f t="shared" si="13"/>
        <v>184.5</v>
      </c>
      <c r="U36" s="25">
        <v>0</v>
      </c>
      <c r="V36" s="66">
        <v>0</v>
      </c>
      <c r="W36" s="21">
        <v>59</v>
      </c>
      <c r="X36" s="22" t="e">
        <f t="shared" si="14"/>
        <v>#DIV/0!</v>
      </c>
      <c r="Y36" s="25">
        <v>3794.8</v>
      </c>
      <c r="Z36" s="25">
        <v>480</v>
      </c>
      <c r="AA36" s="22">
        <v>674.7</v>
      </c>
      <c r="AB36" s="22">
        <f t="shared" si="15"/>
        <v>140.5625</v>
      </c>
      <c r="AC36" s="25">
        <v>1912</v>
      </c>
      <c r="AD36" s="25">
        <v>266.6666666666667</v>
      </c>
      <c r="AE36" s="22">
        <v>433</v>
      </c>
      <c r="AF36" s="22">
        <f t="shared" si="16"/>
        <v>162.37499999999997</v>
      </c>
      <c r="AG36" s="25">
        <v>350</v>
      </c>
      <c r="AH36" s="25">
        <v>53.333333333333336</v>
      </c>
      <c r="AI36" s="22">
        <v>0</v>
      </c>
      <c r="AJ36" s="22">
        <f t="shared" si="17"/>
        <v>0</v>
      </c>
      <c r="AK36" s="25"/>
      <c r="AL36" s="25">
        <v>0</v>
      </c>
      <c r="AM36" s="22">
        <v>0</v>
      </c>
      <c r="AN36" s="22" t="e">
        <f t="shared" si="18"/>
        <v>#DIV/0!</v>
      </c>
      <c r="AO36" s="25"/>
      <c r="AP36" s="25"/>
      <c r="AQ36" s="25"/>
      <c r="AR36" s="22"/>
      <c r="AS36" s="25"/>
      <c r="AT36" s="22"/>
      <c r="AU36" s="25">
        <v>25380.2</v>
      </c>
      <c r="AV36" s="22">
        <v>4230</v>
      </c>
      <c r="AW36" s="22">
        <v>4230</v>
      </c>
      <c r="AX36" s="22"/>
      <c r="AY36" s="22"/>
      <c r="AZ36" s="22"/>
      <c r="BA36" s="25"/>
      <c r="BB36" s="22">
        <v>0</v>
      </c>
      <c r="BC36" s="25"/>
      <c r="BD36" s="25"/>
      <c r="BE36" s="25"/>
      <c r="BF36" s="25"/>
      <c r="BG36" s="25"/>
      <c r="BH36" s="25"/>
      <c r="BI36" s="25"/>
      <c r="BJ36" s="28">
        <f t="shared" si="19"/>
        <v>1950</v>
      </c>
      <c r="BK36" s="28">
        <f t="shared" si="20"/>
        <v>266.6666666666667</v>
      </c>
      <c r="BL36" s="28">
        <f t="shared" si="21"/>
        <v>20</v>
      </c>
      <c r="BM36" s="31">
        <f t="shared" si="22"/>
        <v>7.5</v>
      </c>
      <c r="BN36" s="25">
        <v>1950</v>
      </c>
      <c r="BO36" s="25">
        <v>266.6666666666667</v>
      </c>
      <c r="BP36" s="22">
        <v>20</v>
      </c>
      <c r="BQ36" s="25"/>
      <c r="BR36" s="25">
        <v>0</v>
      </c>
      <c r="BS36" s="22">
        <v>0</v>
      </c>
      <c r="BT36" s="25"/>
      <c r="BU36" s="25">
        <v>0</v>
      </c>
      <c r="BV36" s="22">
        <v>0</v>
      </c>
      <c r="BW36" s="25"/>
      <c r="BX36" s="25">
        <v>0</v>
      </c>
      <c r="BY36" s="22">
        <v>0</v>
      </c>
      <c r="BZ36" s="25"/>
      <c r="CA36" s="25"/>
      <c r="CB36" s="25"/>
      <c r="CC36" s="25"/>
      <c r="CD36" s="25">
        <v>0</v>
      </c>
      <c r="CE36" s="22">
        <v>0</v>
      </c>
      <c r="CF36" s="25">
        <v>1570</v>
      </c>
      <c r="CG36" s="25">
        <v>200</v>
      </c>
      <c r="CH36" s="22">
        <v>92</v>
      </c>
      <c r="CI36" s="25">
        <v>850</v>
      </c>
      <c r="CJ36" s="25">
        <v>113.33333333333333</v>
      </c>
      <c r="CK36" s="22">
        <v>92</v>
      </c>
      <c r="CL36" s="22">
        <v>450</v>
      </c>
      <c r="CM36" s="22">
        <v>75</v>
      </c>
      <c r="CN36" s="25">
        <v>0</v>
      </c>
      <c r="CO36" s="25">
        <v>10</v>
      </c>
      <c r="CP36" s="25">
        <v>0</v>
      </c>
      <c r="CQ36" s="22">
        <v>0</v>
      </c>
      <c r="CR36" s="25"/>
      <c r="CS36" s="25">
        <v>0</v>
      </c>
      <c r="CT36" s="22">
        <v>0</v>
      </c>
      <c r="CU36" s="25"/>
      <c r="CV36" s="25"/>
      <c r="CW36" s="22"/>
      <c r="CX36" s="25"/>
      <c r="CY36" s="25">
        <v>0</v>
      </c>
      <c r="CZ36" s="57">
        <v>0</v>
      </c>
      <c r="DA36" s="22"/>
      <c r="DB36" s="26">
        <f t="shared" si="23"/>
        <v>35817</v>
      </c>
      <c r="DC36" s="26">
        <f t="shared" si="24"/>
        <v>5610</v>
      </c>
      <c r="DD36" s="26">
        <f t="shared" si="25"/>
        <v>5600.7</v>
      </c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>
        <v>0</v>
      </c>
      <c r="DU36" s="25">
        <v>0</v>
      </c>
      <c r="DV36" s="22">
        <v>0</v>
      </c>
      <c r="DW36" s="25"/>
      <c r="DX36" s="32">
        <f t="shared" si="26"/>
        <v>0</v>
      </c>
      <c r="DY36" s="32">
        <f t="shared" si="27"/>
        <v>0</v>
      </c>
      <c r="DZ36" s="32">
        <f t="shared" si="28"/>
        <v>0</v>
      </c>
    </row>
    <row r="37" spans="1:130" ht="17.25">
      <c r="A37" s="19">
        <v>28</v>
      </c>
      <c r="B37" s="49" t="s">
        <v>86</v>
      </c>
      <c r="C37" s="25">
        <v>1278.5</v>
      </c>
      <c r="D37" s="25">
        <v>0</v>
      </c>
      <c r="E37" s="26">
        <f t="shared" si="0"/>
        <v>28108.4</v>
      </c>
      <c r="F37" s="26">
        <f t="shared" si="1"/>
        <v>4678.400000000001</v>
      </c>
      <c r="G37" s="26">
        <f t="shared" si="2"/>
        <v>4353.777</v>
      </c>
      <c r="H37" s="26">
        <f t="shared" si="3"/>
        <v>93.0612388850889</v>
      </c>
      <c r="I37" s="26">
        <f t="shared" si="4"/>
        <v>-10675.100000000002</v>
      </c>
      <c r="J37" s="26">
        <f t="shared" si="5"/>
        <v>2624.705</v>
      </c>
      <c r="K37" s="25">
        <v>17433.3</v>
      </c>
      <c r="L37" s="25">
        <v>6978.482</v>
      </c>
      <c r="M37" s="28">
        <f t="shared" si="6"/>
        <v>4693</v>
      </c>
      <c r="N37" s="28">
        <f t="shared" si="7"/>
        <v>775.7999999999998</v>
      </c>
      <c r="O37" s="28">
        <f t="shared" si="8"/>
        <v>451.177</v>
      </c>
      <c r="P37" s="28">
        <f t="shared" si="9"/>
        <v>58.15635473060069</v>
      </c>
      <c r="Q37" s="29">
        <f t="shared" si="10"/>
        <v>1850</v>
      </c>
      <c r="R37" s="29">
        <f t="shared" si="11"/>
        <v>308.3333333333333</v>
      </c>
      <c r="S37" s="29">
        <f t="shared" si="12"/>
        <v>241.134</v>
      </c>
      <c r="T37" s="30">
        <f t="shared" si="13"/>
        <v>78.20562162162162</v>
      </c>
      <c r="U37" s="25">
        <v>0</v>
      </c>
      <c r="V37" s="66">
        <v>0</v>
      </c>
      <c r="W37" s="21">
        <v>0</v>
      </c>
      <c r="X37" s="22" t="e">
        <f t="shared" si="14"/>
        <v>#DIV/0!</v>
      </c>
      <c r="Y37" s="25">
        <v>1214.2</v>
      </c>
      <c r="Z37" s="25">
        <v>202.33333333333334</v>
      </c>
      <c r="AA37" s="22">
        <v>85.623</v>
      </c>
      <c r="AB37" s="22">
        <f t="shared" si="15"/>
        <v>42.31779242174629</v>
      </c>
      <c r="AC37" s="25">
        <v>1850</v>
      </c>
      <c r="AD37" s="25">
        <v>308.3333333333333</v>
      </c>
      <c r="AE37" s="22">
        <v>241.134</v>
      </c>
      <c r="AF37" s="22">
        <f t="shared" si="16"/>
        <v>78.20562162162162</v>
      </c>
      <c r="AG37" s="25">
        <v>60</v>
      </c>
      <c r="AH37" s="25">
        <v>10</v>
      </c>
      <c r="AI37" s="22">
        <v>10</v>
      </c>
      <c r="AJ37" s="22">
        <f t="shared" si="17"/>
        <v>100</v>
      </c>
      <c r="AK37" s="25"/>
      <c r="AL37" s="25">
        <v>0</v>
      </c>
      <c r="AM37" s="22">
        <v>0</v>
      </c>
      <c r="AN37" s="22" t="e">
        <f t="shared" si="18"/>
        <v>#DIV/0!</v>
      </c>
      <c r="AO37" s="25"/>
      <c r="AP37" s="25"/>
      <c r="AQ37" s="25"/>
      <c r="AR37" s="22"/>
      <c r="AS37" s="25"/>
      <c r="AT37" s="22"/>
      <c r="AU37" s="25">
        <v>23415.4</v>
      </c>
      <c r="AV37" s="22">
        <v>3902.6</v>
      </c>
      <c r="AW37" s="22">
        <v>3902.6</v>
      </c>
      <c r="AX37" s="22"/>
      <c r="AY37" s="22"/>
      <c r="AZ37" s="22"/>
      <c r="BA37" s="25"/>
      <c r="BB37" s="22">
        <v>0</v>
      </c>
      <c r="BC37" s="25"/>
      <c r="BD37" s="25"/>
      <c r="BE37" s="25"/>
      <c r="BF37" s="25"/>
      <c r="BG37" s="25"/>
      <c r="BH37" s="25"/>
      <c r="BI37" s="25"/>
      <c r="BJ37" s="28">
        <f t="shared" si="19"/>
        <v>688.8</v>
      </c>
      <c r="BK37" s="28">
        <f t="shared" si="20"/>
        <v>108.46666666666667</v>
      </c>
      <c r="BL37" s="28">
        <f t="shared" si="21"/>
        <v>87.82</v>
      </c>
      <c r="BM37" s="31">
        <f t="shared" si="22"/>
        <v>80.96496619545175</v>
      </c>
      <c r="BN37" s="25">
        <v>154.7</v>
      </c>
      <c r="BO37" s="25">
        <v>25.8</v>
      </c>
      <c r="BP37" s="22">
        <v>87.82</v>
      </c>
      <c r="BQ37" s="25">
        <v>534.1</v>
      </c>
      <c r="BR37" s="25">
        <v>82.66666666666667</v>
      </c>
      <c r="BS37" s="22">
        <v>0</v>
      </c>
      <c r="BT37" s="25"/>
      <c r="BU37" s="25">
        <v>0</v>
      </c>
      <c r="BV37" s="22">
        <v>0</v>
      </c>
      <c r="BW37" s="25"/>
      <c r="BX37" s="25">
        <v>0</v>
      </c>
      <c r="BY37" s="22">
        <v>0</v>
      </c>
      <c r="BZ37" s="25"/>
      <c r="CA37" s="25"/>
      <c r="CB37" s="25"/>
      <c r="CC37" s="25"/>
      <c r="CD37" s="25">
        <v>0</v>
      </c>
      <c r="CE37" s="22">
        <v>0</v>
      </c>
      <c r="CF37" s="25"/>
      <c r="CG37" s="25">
        <v>0</v>
      </c>
      <c r="CH37" s="22">
        <v>0</v>
      </c>
      <c r="CI37" s="25">
        <v>880</v>
      </c>
      <c r="CJ37" s="25">
        <v>146.66666666666666</v>
      </c>
      <c r="CK37" s="22">
        <v>26.6</v>
      </c>
      <c r="CL37" s="22">
        <v>860</v>
      </c>
      <c r="CM37" s="22">
        <v>143.33333333333334</v>
      </c>
      <c r="CN37" s="25">
        <v>0</v>
      </c>
      <c r="CO37" s="25"/>
      <c r="CP37" s="25">
        <v>0</v>
      </c>
      <c r="CQ37" s="22">
        <v>0</v>
      </c>
      <c r="CR37" s="25"/>
      <c r="CS37" s="25">
        <v>0</v>
      </c>
      <c r="CT37" s="22">
        <v>0</v>
      </c>
      <c r="CU37" s="25"/>
      <c r="CV37" s="25"/>
      <c r="CW37" s="22"/>
      <c r="CX37" s="25"/>
      <c r="CY37" s="25">
        <v>0</v>
      </c>
      <c r="CZ37" s="57">
        <v>0</v>
      </c>
      <c r="DA37" s="22"/>
      <c r="DB37" s="26">
        <f t="shared" si="23"/>
        <v>28108.4</v>
      </c>
      <c r="DC37" s="26">
        <f t="shared" si="24"/>
        <v>4678.400000000001</v>
      </c>
      <c r="DD37" s="26">
        <f t="shared" si="25"/>
        <v>4353.777</v>
      </c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>
        <v>0</v>
      </c>
      <c r="DU37" s="25">
        <v>0</v>
      </c>
      <c r="DV37" s="22">
        <v>0</v>
      </c>
      <c r="DW37" s="25"/>
      <c r="DX37" s="32">
        <f t="shared" si="26"/>
        <v>0</v>
      </c>
      <c r="DY37" s="32">
        <f t="shared" si="27"/>
        <v>0</v>
      </c>
      <c r="DZ37" s="32">
        <f t="shared" si="28"/>
        <v>0</v>
      </c>
    </row>
    <row r="38" spans="1:130" ht="17.25">
      <c r="A38" s="19">
        <v>29</v>
      </c>
      <c r="B38" s="49" t="s">
        <v>87</v>
      </c>
      <c r="C38" s="25">
        <v>1020.7</v>
      </c>
      <c r="D38" s="25">
        <v>0</v>
      </c>
      <c r="E38" s="26">
        <f t="shared" si="0"/>
        <v>46581.399999999994</v>
      </c>
      <c r="F38" s="26">
        <f t="shared" si="1"/>
        <v>6818.133333333333</v>
      </c>
      <c r="G38" s="26">
        <f t="shared" si="2"/>
        <v>7766.825000000001</v>
      </c>
      <c r="H38" s="26">
        <f t="shared" si="3"/>
        <v>113.91424339017524</v>
      </c>
      <c r="I38" s="26">
        <f t="shared" si="4"/>
        <v>-17278.199999999993</v>
      </c>
      <c r="J38" s="26">
        <f t="shared" si="5"/>
        <v>4765.677</v>
      </c>
      <c r="K38" s="25">
        <v>29303.2</v>
      </c>
      <c r="L38" s="25">
        <v>12532.502</v>
      </c>
      <c r="M38" s="28">
        <f t="shared" si="6"/>
        <v>11872.8</v>
      </c>
      <c r="N38" s="28">
        <f t="shared" si="7"/>
        <v>1033.3333333333333</v>
      </c>
      <c r="O38" s="28">
        <f t="shared" si="8"/>
        <v>1982.0249999999999</v>
      </c>
      <c r="P38" s="28">
        <f t="shared" si="9"/>
        <v>191.80887096774194</v>
      </c>
      <c r="Q38" s="29">
        <f t="shared" si="10"/>
        <v>4978</v>
      </c>
      <c r="R38" s="29">
        <f t="shared" si="11"/>
        <v>733.3333333333334</v>
      </c>
      <c r="S38" s="29">
        <f t="shared" si="12"/>
        <v>1484.1109999999999</v>
      </c>
      <c r="T38" s="30">
        <f t="shared" si="13"/>
        <v>202.3787727272727</v>
      </c>
      <c r="U38" s="25">
        <v>14.6</v>
      </c>
      <c r="V38" s="66">
        <v>0</v>
      </c>
      <c r="W38" s="21">
        <v>6.955</v>
      </c>
      <c r="X38" s="22" t="e">
        <f t="shared" si="14"/>
        <v>#DIV/0!</v>
      </c>
      <c r="Y38" s="25">
        <v>2525.6</v>
      </c>
      <c r="Z38" s="25">
        <v>200</v>
      </c>
      <c r="AA38" s="22">
        <v>329.314</v>
      </c>
      <c r="AB38" s="22">
        <f t="shared" si="15"/>
        <v>164.657</v>
      </c>
      <c r="AC38" s="25">
        <v>4963.4</v>
      </c>
      <c r="AD38" s="25">
        <v>733.3333333333334</v>
      </c>
      <c r="AE38" s="22">
        <v>1477.156</v>
      </c>
      <c r="AF38" s="22">
        <f t="shared" si="16"/>
        <v>201.43036363636364</v>
      </c>
      <c r="AG38" s="25">
        <v>321.2</v>
      </c>
      <c r="AH38" s="25">
        <v>0</v>
      </c>
      <c r="AI38" s="22">
        <v>0</v>
      </c>
      <c r="AJ38" s="22" t="e">
        <f t="shared" si="17"/>
        <v>#DIV/0!</v>
      </c>
      <c r="AK38" s="25"/>
      <c r="AL38" s="25">
        <v>0</v>
      </c>
      <c r="AM38" s="22">
        <v>0</v>
      </c>
      <c r="AN38" s="22" t="e">
        <f t="shared" si="18"/>
        <v>#DIV/0!</v>
      </c>
      <c r="AO38" s="25"/>
      <c r="AP38" s="25"/>
      <c r="AQ38" s="25"/>
      <c r="AR38" s="22"/>
      <c r="AS38" s="25"/>
      <c r="AT38" s="22"/>
      <c r="AU38" s="25">
        <v>34708.6</v>
      </c>
      <c r="AV38" s="22">
        <v>5784.8</v>
      </c>
      <c r="AW38" s="22">
        <v>5784.8</v>
      </c>
      <c r="AX38" s="22"/>
      <c r="AY38" s="22"/>
      <c r="AZ38" s="22"/>
      <c r="BA38" s="25"/>
      <c r="BB38" s="22">
        <v>0</v>
      </c>
      <c r="BC38" s="25"/>
      <c r="BD38" s="25"/>
      <c r="BE38" s="25"/>
      <c r="BF38" s="25"/>
      <c r="BG38" s="25"/>
      <c r="BH38" s="25"/>
      <c r="BI38" s="25"/>
      <c r="BJ38" s="28">
        <f t="shared" si="19"/>
        <v>1680</v>
      </c>
      <c r="BK38" s="28">
        <f t="shared" si="20"/>
        <v>66.66666666666667</v>
      </c>
      <c r="BL38" s="28">
        <f t="shared" si="21"/>
        <v>118.1</v>
      </c>
      <c r="BM38" s="31">
        <f t="shared" si="22"/>
        <v>177.14999999999998</v>
      </c>
      <c r="BN38" s="25">
        <v>1680</v>
      </c>
      <c r="BO38" s="25">
        <v>66.66666666666667</v>
      </c>
      <c r="BP38" s="22">
        <v>118.1</v>
      </c>
      <c r="BQ38" s="25"/>
      <c r="BR38" s="25">
        <v>0</v>
      </c>
      <c r="BS38" s="22">
        <v>0</v>
      </c>
      <c r="BT38" s="25"/>
      <c r="BU38" s="25">
        <v>0</v>
      </c>
      <c r="BV38" s="22">
        <v>0</v>
      </c>
      <c r="BW38" s="25"/>
      <c r="BX38" s="25">
        <v>0</v>
      </c>
      <c r="BY38" s="22">
        <v>0</v>
      </c>
      <c r="BZ38" s="25"/>
      <c r="CA38" s="25"/>
      <c r="CB38" s="25"/>
      <c r="CC38" s="25"/>
      <c r="CD38" s="25">
        <v>0</v>
      </c>
      <c r="CE38" s="22">
        <v>0</v>
      </c>
      <c r="CF38" s="25"/>
      <c r="CG38" s="25">
        <v>0</v>
      </c>
      <c r="CH38" s="22">
        <v>0</v>
      </c>
      <c r="CI38" s="25">
        <v>2368</v>
      </c>
      <c r="CJ38" s="25">
        <v>33.333333333333336</v>
      </c>
      <c r="CK38" s="22">
        <v>50.5</v>
      </c>
      <c r="CL38" s="22">
        <v>1300</v>
      </c>
      <c r="CM38" s="22">
        <v>216.66666666666666</v>
      </c>
      <c r="CN38" s="25">
        <v>0</v>
      </c>
      <c r="CO38" s="25"/>
      <c r="CP38" s="25">
        <v>0</v>
      </c>
      <c r="CQ38" s="22">
        <v>0</v>
      </c>
      <c r="CR38" s="25"/>
      <c r="CS38" s="25">
        <v>0</v>
      </c>
      <c r="CT38" s="22">
        <v>0</v>
      </c>
      <c r="CU38" s="25"/>
      <c r="CV38" s="25"/>
      <c r="CW38" s="22"/>
      <c r="CX38" s="25"/>
      <c r="CY38" s="25">
        <v>0</v>
      </c>
      <c r="CZ38" s="57">
        <v>0</v>
      </c>
      <c r="DA38" s="22"/>
      <c r="DB38" s="26">
        <f t="shared" si="23"/>
        <v>46581.399999999994</v>
      </c>
      <c r="DC38" s="26">
        <f t="shared" si="24"/>
        <v>6818.133333333333</v>
      </c>
      <c r="DD38" s="26">
        <f t="shared" si="25"/>
        <v>7766.825000000001</v>
      </c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>
        <v>0</v>
      </c>
      <c r="DU38" s="25">
        <v>0</v>
      </c>
      <c r="DV38" s="22">
        <v>0</v>
      </c>
      <c r="DW38" s="25"/>
      <c r="DX38" s="32">
        <f t="shared" si="26"/>
        <v>0</v>
      </c>
      <c r="DY38" s="32">
        <f t="shared" si="27"/>
        <v>0</v>
      </c>
      <c r="DZ38" s="32">
        <f t="shared" si="28"/>
        <v>0</v>
      </c>
    </row>
    <row r="39" spans="1:130" ht="17.25">
      <c r="A39" s="19">
        <v>30</v>
      </c>
      <c r="B39" s="49" t="s">
        <v>88</v>
      </c>
      <c r="C39" s="25">
        <v>3344.1</v>
      </c>
      <c r="D39" s="25">
        <v>0</v>
      </c>
      <c r="E39" s="26">
        <f t="shared" si="0"/>
        <v>86154.1</v>
      </c>
      <c r="F39" s="26">
        <f t="shared" si="1"/>
        <v>14182.199999999999</v>
      </c>
      <c r="G39" s="26">
        <f t="shared" si="2"/>
        <v>13299.860999999999</v>
      </c>
      <c r="H39" s="26">
        <f t="shared" si="3"/>
        <v>93.77854634682913</v>
      </c>
      <c r="I39" s="26">
        <f t="shared" si="4"/>
        <v>-35785.00000000001</v>
      </c>
      <c r="J39" s="26">
        <f t="shared" si="5"/>
        <v>5740.249000000002</v>
      </c>
      <c r="K39" s="25">
        <v>50369.1</v>
      </c>
      <c r="L39" s="25">
        <v>19040.11</v>
      </c>
      <c r="M39" s="28">
        <f t="shared" si="6"/>
        <v>23395.5</v>
      </c>
      <c r="N39" s="28">
        <f t="shared" si="7"/>
        <v>3722.3999999999996</v>
      </c>
      <c r="O39" s="28">
        <f t="shared" si="8"/>
        <v>2840.0609999999997</v>
      </c>
      <c r="P39" s="28">
        <f t="shared" si="9"/>
        <v>76.29650225660863</v>
      </c>
      <c r="Q39" s="29">
        <f t="shared" si="10"/>
        <v>8192.2</v>
      </c>
      <c r="R39" s="29">
        <f t="shared" si="11"/>
        <v>1365.2666666666667</v>
      </c>
      <c r="S39" s="29">
        <f t="shared" si="12"/>
        <v>1475.9989999999998</v>
      </c>
      <c r="T39" s="30">
        <f t="shared" si="13"/>
        <v>108.11067434933346</v>
      </c>
      <c r="U39" s="25">
        <v>119</v>
      </c>
      <c r="V39" s="66">
        <v>19.8</v>
      </c>
      <c r="W39" s="21">
        <v>13.399</v>
      </c>
      <c r="X39" s="22">
        <f t="shared" si="14"/>
        <v>67.67171717171716</v>
      </c>
      <c r="Y39" s="25">
        <v>2665.6</v>
      </c>
      <c r="Z39" s="25">
        <v>444.26666666666665</v>
      </c>
      <c r="AA39" s="22">
        <v>303.032</v>
      </c>
      <c r="AB39" s="22">
        <f t="shared" si="15"/>
        <v>68.2094837935174</v>
      </c>
      <c r="AC39" s="25">
        <v>8073.2</v>
      </c>
      <c r="AD39" s="25">
        <v>1345.4666666666667</v>
      </c>
      <c r="AE39" s="22">
        <v>1462.6</v>
      </c>
      <c r="AF39" s="22">
        <f t="shared" si="16"/>
        <v>108.7057774254286</v>
      </c>
      <c r="AG39" s="25">
        <v>664</v>
      </c>
      <c r="AH39" s="25">
        <v>77.33333333333333</v>
      </c>
      <c r="AI39" s="22">
        <v>0</v>
      </c>
      <c r="AJ39" s="22">
        <f t="shared" si="17"/>
        <v>0</v>
      </c>
      <c r="AK39" s="25"/>
      <c r="AL39" s="25">
        <v>0</v>
      </c>
      <c r="AM39" s="22">
        <v>0</v>
      </c>
      <c r="AN39" s="22" t="e">
        <f t="shared" si="18"/>
        <v>#DIV/0!</v>
      </c>
      <c r="AO39" s="25"/>
      <c r="AP39" s="25"/>
      <c r="AQ39" s="25"/>
      <c r="AR39" s="22"/>
      <c r="AS39" s="25"/>
      <c r="AT39" s="22"/>
      <c r="AU39" s="25">
        <v>62758.6</v>
      </c>
      <c r="AV39" s="22">
        <v>10459.8</v>
      </c>
      <c r="AW39" s="22">
        <v>10459.8</v>
      </c>
      <c r="AX39" s="22"/>
      <c r="AY39" s="22"/>
      <c r="AZ39" s="22"/>
      <c r="BA39" s="25"/>
      <c r="BB39" s="22">
        <v>0</v>
      </c>
      <c r="BC39" s="25"/>
      <c r="BD39" s="25"/>
      <c r="BE39" s="25"/>
      <c r="BF39" s="25"/>
      <c r="BG39" s="25"/>
      <c r="BH39" s="25"/>
      <c r="BI39" s="25"/>
      <c r="BJ39" s="28">
        <f t="shared" si="19"/>
        <v>1561.1</v>
      </c>
      <c r="BK39" s="28">
        <f t="shared" si="20"/>
        <v>228.79999999999998</v>
      </c>
      <c r="BL39" s="28">
        <f t="shared" si="21"/>
        <v>45</v>
      </c>
      <c r="BM39" s="31">
        <f t="shared" si="22"/>
        <v>19.66783216783217</v>
      </c>
      <c r="BN39" s="25">
        <v>1561.1</v>
      </c>
      <c r="BO39" s="25">
        <v>228.79999999999998</v>
      </c>
      <c r="BP39" s="22">
        <v>0</v>
      </c>
      <c r="BQ39" s="25"/>
      <c r="BR39" s="25">
        <v>0</v>
      </c>
      <c r="BS39" s="22">
        <v>0</v>
      </c>
      <c r="BT39" s="25"/>
      <c r="BU39" s="25">
        <v>0</v>
      </c>
      <c r="BV39" s="22">
        <v>0</v>
      </c>
      <c r="BW39" s="25"/>
      <c r="BX39" s="25">
        <v>0</v>
      </c>
      <c r="BY39" s="22">
        <v>45</v>
      </c>
      <c r="BZ39" s="25"/>
      <c r="CA39" s="25"/>
      <c r="CB39" s="25"/>
      <c r="CC39" s="25"/>
      <c r="CD39" s="25">
        <v>0</v>
      </c>
      <c r="CE39" s="22">
        <v>0</v>
      </c>
      <c r="CF39" s="25"/>
      <c r="CG39" s="25">
        <v>0</v>
      </c>
      <c r="CH39" s="22">
        <v>0</v>
      </c>
      <c r="CI39" s="25">
        <v>10312.6</v>
      </c>
      <c r="CJ39" s="25">
        <v>1606.7333333333333</v>
      </c>
      <c r="CK39" s="22">
        <v>1016.03</v>
      </c>
      <c r="CL39" s="22">
        <v>3869.2</v>
      </c>
      <c r="CM39" s="22">
        <v>644.8666666666667</v>
      </c>
      <c r="CN39" s="25">
        <v>43.2</v>
      </c>
      <c r="CO39" s="25"/>
      <c r="CP39" s="25">
        <v>0</v>
      </c>
      <c r="CQ39" s="22">
        <v>0</v>
      </c>
      <c r="CR39" s="25"/>
      <c r="CS39" s="25">
        <v>0</v>
      </c>
      <c r="CT39" s="22">
        <v>0</v>
      </c>
      <c r="CU39" s="25"/>
      <c r="CV39" s="25"/>
      <c r="CW39" s="22"/>
      <c r="CX39" s="25"/>
      <c r="CY39" s="25">
        <v>0</v>
      </c>
      <c r="CZ39" s="57">
        <v>0</v>
      </c>
      <c r="DA39" s="22"/>
      <c r="DB39" s="26">
        <f t="shared" si="23"/>
        <v>86154.1</v>
      </c>
      <c r="DC39" s="26">
        <f t="shared" si="24"/>
        <v>14182.199999999999</v>
      </c>
      <c r="DD39" s="26">
        <f t="shared" si="25"/>
        <v>13299.860999999999</v>
      </c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>
        <v>0</v>
      </c>
      <c r="DU39" s="25">
        <v>0</v>
      </c>
      <c r="DV39" s="22">
        <v>0</v>
      </c>
      <c r="DW39" s="25"/>
      <c r="DX39" s="32">
        <f t="shared" si="26"/>
        <v>0</v>
      </c>
      <c r="DY39" s="32">
        <f t="shared" si="27"/>
        <v>0</v>
      </c>
      <c r="DZ39" s="32">
        <f t="shared" si="28"/>
        <v>0</v>
      </c>
    </row>
    <row r="40" spans="1:130" ht="17.25">
      <c r="A40" s="19">
        <v>31</v>
      </c>
      <c r="B40" s="49" t="s">
        <v>89</v>
      </c>
      <c r="C40" s="25">
        <v>1094.2</v>
      </c>
      <c r="D40" s="25">
        <v>0</v>
      </c>
      <c r="E40" s="26">
        <f t="shared" si="0"/>
        <v>29743.9</v>
      </c>
      <c r="F40" s="26">
        <f t="shared" si="1"/>
        <v>4957.266666666666</v>
      </c>
      <c r="G40" s="26">
        <f t="shared" si="2"/>
        <v>4711.839999999999</v>
      </c>
      <c r="H40" s="26">
        <f t="shared" si="3"/>
        <v>95.04915343132639</v>
      </c>
      <c r="I40" s="26">
        <f t="shared" si="4"/>
        <v>-12194.5</v>
      </c>
      <c r="J40" s="26">
        <f t="shared" si="5"/>
        <v>2003.014000000001</v>
      </c>
      <c r="K40" s="25">
        <v>17549.4</v>
      </c>
      <c r="L40" s="25">
        <v>6714.854</v>
      </c>
      <c r="M40" s="28">
        <f t="shared" si="6"/>
        <v>6702.200000000001</v>
      </c>
      <c r="N40" s="28">
        <f t="shared" si="7"/>
        <v>1117.0666666666666</v>
      </c>
      <c r="O40" s="28">
        <f t="shared" si="8"/>
        <v>871.6400000000001</v>
      </c>
      <c r="P40" s="28">
        <f t="shared" si="9"/>
        <v>78.02936261637625</v>
      </c>
      <c r="Q40" s="29">
        <f t="shared" si="10"/>
        <v>1397.6</v>
      </c>
      <c r="R40" s="29">
        <f t="shared" si="11"/>
        <v>232.93333333333334</v>
      </c>
      <c r="S40" s="29">
        <f t="shared" si="12"/>
        <v>160.2</v>
      </c>
      <c r="T40" s="30">
        <f t="shared" si="13"/>
        <v>68.77504293073841</v>
      </c>
      <c r="U40" s="25">
        <v>1.5</v>
      </c>
      <c r="V40" s="66">
        <v>0.26666666666666666</v>
      </c>
      <c r="W40" s="21">
        <v>0</v>
      </c>
      <c r="X40" s="22">
        <f t="shared" si="14"/>
        <v>0</v>
      </c>
      <c r="Y40" s="25">
        <v>2850</v>
      </c>
      <c r="Z40" s="25">
        <v>376.6666666666667</v>
      </c>
      <c r="AA40" s="22">
        <v>286.49</v>
      </c>
      <c r="AB40" s="22">
        <f t="shared" si="15"/>
        <v>76.05929203539823</v>
      </c>
      <c r="AC40" s="25">
        <v>1396.1</v>
      </c>
      <c r="AD40" s="25">
        <v>232.66666666666666</v>
      </c>
      <c r="AE40" s="22">
        <v>160.2</v>
      </c>
      <c r="AF40" s="22">
        <f t="shared" si="16"/>
        <v>68.8538681948424</v>
      </c>
      <c r="AG40" s="25">
        <v>138</v>
      </c>
      <c r="AH40" s="25">
        <v>23</v>
      </c>
      <c r="AI40" s="22">
        <v>0</v>
      </c>
      <c r="AJ40" s="22">
        <f t="shared" si="17"/>
        <v>0</v>
      </c>
      <c r="AK40" s="25"/>
      <c r="AL40" s="25">
        <v>0</v>
      </c>
      <c r="AM40" s="22">
        <v>0</v>
      </c>
      <c r="AN40" s="22" t="e">
        <f t="shared" si="18"/>
        <v>#DIV/0!</v>
      </c>
      <c r="AO40" s="25"/>
      <c r="AP40" s="25"/>
      <c r="AQ40" s="25"/>
      <c r="AR40" s="22"/>
      <c r="AS40" s="25"/>
      <c r="AT40" s="22"/>
      <c r="AU40" s="25">
        <v>23041.7</v>
      </c>
      <c r="AV40" s="22">
        <v>3840.2</v>
      </c>
      <c r="AW40" s="22">
        <v>3840.2</v>
      </c>
      <c r="AX40" s="22"/>
      <c r="AY40" s="22"/>
      <c r="AZ40" s="22"/>
      <c r="BA40" s="25"/>
      <c r="BB40" s="22">
        <v>0</v>
      </c>
      <c r="BC40" s="25"/>
      <c r="BD40" s="25"/>
      <c r="BE40" s="25"/>
      <c r="BF40" s="25"/>
      <c r="BG40" s="25"/>
      <c r="BH40" s="25"/>
      <c r="BI40" s="25"/>
      <c r="BJ40" s="28">
        <f t="shared" si="19"/>
        <v>1556.6</v>
      </c>
      <c r="BK40" s="28">
        <f t="shared" si="20"/>
        <v>401.1333333333333</v>
      </c>
      <c r="BL40" s="28">
        <f t="shared" si="21"/>
        <v>364</v>
      </c>
      <c r="BM40" s="31">
        <f t="shared" si="22"/>
        <v>90.74289513046368</v>
      </c>
      <c r="BN40" s="25">
        <v>604.8000000000001</v>
      </c>
      <c r="BO40" s="25">
        <v>100.8</v>
      </c>
      <c r="BP40" s="22">
        <v>52.1</v>
      </c>
      <c r="BQ40" s="25">
        <v>951.8</v>
      </c>
      <c r="BR40" s="25">
        <v>300.3333333333333</v>
      </c>
      <c r="BS40" s="22">
        <v>311.9</v>
      </c>
      <c r="BT40" s="25"/>
      <c r="BU40" s="25">
        <v>0</v>
      </c>
      <c r="BV40" s="22">
        <v>0</v>
      </c>
      <c r="BW40" s="25"/>
      <c r="BX40" s="25">
        <v>0</v>
      </c>
      <c r="BY40" s="22">
        <v>0</v>
      </c>
      <c r="BZ40" s="25"/>
      <c r="CA40" s="25"/>
      <c r="CB40" s="25"/>
      <c r="CC40" s="25"/>
      <c r="CD40" s="25">
        <v>0</v>
      </c>
      <c r="CE40" s="22">
        <v>0</v>
      </c>
      <c r="CF40" s="25"/>
      <c r="CG40" s="25">
        <v>0</v>
      </c>
      <c r="CH40" s="22">
        <v>0</v>
      </c>
      <c r="CI40" s="25">
        <v>760</v>
      </c>
      <c r="CJ40" s="25">
        <v>83.33333333333333</v>
      </c>
      <c r="CK40" s="22">
        <v>60.95</v>
      </c>
      <c r="CL40" s="22">
        <v>760</v>
      </c>
      <c r="CM40" s="22">
        <v>126.66666666666667</v>
      </c>
      <c r="CN40" s="25">
        <v>0</v>
      </c>
      <c r="CO40" s="25"/>
      <c r="CP40" s="25">
        <v>0</v>
      </c>
      <c r="CQ40" s="22">
        <v>0</v>
      </c>
      <c r="CR40" s="25"/>
      <c r="CS40" s="25">
        <v>0</v>
      </c>
      <c r="CT40" s="22">
        <v>0</v>
      </c>
      <c r="CU40" s="25"/>
      <c r="CV40" s="25"/>
      <c r="CW40" s="22"/>
      <c r="CX40" s="25"/>
      <c r="CY40" s="25">
        <v>0</v>
      </c>
      <c r="CZ40" s="57">
        <v>0</v>
      </c>
      <c r="DA40" s="22"/>
      <c r="DB40" s="26">
        <f t="shared" si="23"/>
        <v>29743.9</v>
      </c>
      <c r="DC40" s="26">
        <f t="shared" si="24"/>
        <v>4957.266666666666</v>
      </c>
      <c r="DD40" s="26">
        <f t="shared" si="25"/>
        <v>4711.839999999999</v>
      </c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>
        <v>0</v>
      </c>
      <c r="DU40" s="25">
        <v>0</v>
      </c>
      <c r="DV40" s="22">
        <v>0</v>
      </c>
      <c r="DW40" s="25"/>
      <c r="DX40" s="32">
        <f t="shared" si="26"/>
        <v>0</v>
      </c>
      <c r="DY40" s="32">
        <f t="shared" si="27"/>
        <v>0</v>
      </c>
      <c r="DZ40" s="32">
        <f t="shared" si="28"/>
        <v>0</v>
      </c>
    </row>
    <row r="41" spans="1:130" ht="17.25">
      <c r="A41" s="19">
        <v>32</v>
      </c>
      <c r="B41" s="49" t="s">
        <v>90</v>
      </c>
      <c r="C41" s="25">
        <v>41.7</v>
      </c>
      <c r="D41" s="25">
        <v>0</v>
      </c>
      <c r="E41" s="26">
        <f t="shared" si="0"/>
        <v>36905.1</v>
      </c>
      <c r="F41" s="26">
        <f t="shared" si="1"/>
        <v>7128.733333333334</v>
      </c>
      <c r="G41" s="26">
        <f t="shared" si="2"/>
        <v>4832.054</v>
      </c>
      <c r="H41" s="26">
        <f t="shared" si="3"/>
        <v>67.78278516052407</v>
      </c>
      <c r="I41" s="26">
        <f t="shared" si="4"/>
        <v>-7329.5999999999985</v>
      </c>
      <c r="J41" s="26">
        <f t="shared" si="5"/>
        <v>8299.732</v>
      </c>
      <c r="K41" s="25">
        <v>29575.5</v>
      </c>
      <c r="L41" s="25">
        <v>13131.786</v>
      </c>
      <c r="M41" s="28">
        <f t="shared" si="6"/>
        <v>13929.3</v>
      </c>
      <c r="N41" s="28">
        <f t="shared" si="7"/>
        <v>3299.3333333333335</v>
      </c>
      <c r="O41" s="28">
        <f t="shared" si="8"/>
        <v>1002.654</v>
      </c>
      <c r="P41" s="28">
        <f t="shared" si="9"/>
        <v>30.389593857344916</v>
      </c>
      <c r="Q41" s="29">
        <f t="shared" si="10"/>
        <v>4504.1</v>
      </c>
      <c r="R41" s="29">
        <f t="shared" si="11"/>
        <v>1194</v>
      </c>
      <c r="S41" s="29">
        <f t="shared" si="12"/>
        <v>502.156</v>
      </c>
      <c r="T41" s="30">
        <f t="shared" si="13"/>
        <v>42.05661641541039</v>
      </c>
      <c r="U41" s="25">
        <v>4.1</v>
      </c>
      <c r="V41" s="66">
        <v>0.6666666666666666</v>
      </c>
      <c r="W41" s="21">
        <v>2.156</v>
      </c>
      <c r="X41" s="22">
        <f t="shared" si="14"/>
        <v>323.40000000000003</v>
      </c>
      <c r="Y41" s="25">
        <v>3700</v>
      </c>
      <c r="Z41" s="25">
        <v>800</v>
      </c>
      <c r="AA41" s="22">
        <v>500.498</v>
      </c>
      <c r="AB41" s="22">
        <f t="shared" si="15"/>
        <v>62.56225</v>
      </c>
      <c r="AC41" s="25">
        <v>4500</v>
      </c>
      <c r="AD41" s="25">
        <v>1193.3333333333333</v>
      </c>
      <c r="AE41" s="22">
        <v>500</v>
      </c>
      <c r="AF41" s="22">
        <f t="shared" si="16"/>
        <v>41.899441340782126</v>
      </c>
      <c r="AG41" s="25">
        <v>64</v>
      </c>
      <c r="AH41" s="25">
        <v>5.333333333333333</v>
      </c>
      <c r="AI41" s="22">
        <v>0</v>
      </c>
      <c r="AJ41" s="22">
        <f t="shared" si="17"/>
        <v>0</v>
      </c>
      <c r="AK41" s="25"/>
      <c r="AL41" s="25">
        <v>0</v>
      </c>
      <c r="AM41" s="22">
        <v>0</v>
      </c>
      <c r="AN41" s="22" t="e">
        <f t="shared" si="18"/>
        <v>#DIV/0!</v>
      </c>
      <c r="AO41" s="25"/>
      <c r="AP41" s="25"/>
      <c r="AQ41" s="25"/>
      <c r="AR41" s="22"/>
      <c r="AS41" s="25"/>
      <c r="AT41" s="22"/>
      <c r="AU41" s="25">
        <v>22975.8</v>
      </c>
      <c r="AV41" s="22">
        <v>3829.4</v>
      </c>
      <c r="AW41" s="22">
        <v>3829.4</v>
      </c>
      <c r="AX41" s="22"/>
      <c r="AY41" s="22"/>
      <c r="AZ41" s="22"/>
      <c r="BA41" s="25"/>
      <c r="BB41" s="22">
        <v>0</v>
      </c>
      <c r="BC41" s="25"/>
      <c r="BD41" s="25"/>
      <c r="BE41" s="25"/>
      <c r="BF41" s="25"/>
      <c r="BG41" s="25"/>
      <c r="BH41" s="25"/>
      <c r="BI41" s="25"/>
      <c r="BJ41" s="28">
        <f t="shared" si="19"/>
        <v>3241.2</v>
      </c>
      <c r="BK41" s="28">
        <f t="shared" si="20"/>
        <v>866.6666666666666</v>
      </c>
      <c r="BL41" s="28">
        <f t="shared" si="21"/>
        <v>0</v>
      </c>
      <c r="BM41" s="31">
        <f t="shared" si="22"/>
        <v>0</v>
      </c>
      <c r="BN41" s="25">
        <v>3241.2</v>
      </c>
      <c r="BO41" s="25">
        <v>866.6666666666666</v>
      </c>
      <c r="BP41" s="22">
        <v>0</v>
      </c>
      <c r="BQ41" s="25"/>
      <c r="BR41" s="25">
        <v>0</v>
      </c>
      <c r="BS41" s="22">
        <v>0</v>
      </c>
      <c r="BT41" s="25"/>
      <c r="BU41" s="25">
        <v>0</v>
      </c>
      <c r="BV41" s="22">
        <v>0</v>
      </c>
      <c r="BW41" s="25"/>
      <c r="BX41" s="25">
        <v>0</v>
      </c>
      <c r="BY41" s="22">
        <v>0</v>
      </c>
      <c r="BZ41" s="25"/>
      <c r="CA41" s="25"/>
      <c r="CB41" s="25"/>
      <c r="CC41" s="25"/>
      <c r="CD41" s="25">
        <v>0</v>
      </c>
      <c r="CE41" s="22">
        <v>0</v>
      </c>
      <c r="CF41" s="25"/>
      <c r="CG41" s="25">
        <v>0</v>
      </c>
      <c r="CH41" s="22">
        <v>0</v>
      </c>
      <c r="CI41" s="25">
        <v>2420</v>
      </c>
      <c r="CJ41" s="25">
        <v>433.3333333333333</v>
      </c>
      <c r="CK41" s="22">
        <v>0</v>
      </c>
      <c r="CL41" s="22">
        <v>980</v>
      </c>
      <c r="CM41" s="22">
        <v>163.33333333333334</v>
      </c>
      <c r="CN41" s="25">
        <v>0</v>
      </c>
      <c r="CO41" s="25"/>
      <c r="CP41" s="25">
        <v>0</v>
      </c>
      <c r="CQ41" s="22">
        <v>0</v>
      </c>
      <c r="CR41" s="25"/>
      <c r="CS41" s="25">
        <v>0</v>
      </c>
      <c r="CT41" s="22">
        <v>0</v>
      </c>
      <c r="CU41" s="25"/>
      <c r="CV41" s="25"/>
      <c r="CW41" s="22"/>
      <c r="CX41" s="25"/>
      <c r="CY41" s="25">
        <v>0</v>
      </c>
      <c r="CZ41" s="57">
        <v>0</v>
      </c>
      <c r="DA41" s="22"/>
      <c r="DB41" s="26">
        <f t="shared" si="23"/>
        <v>36905.1</v>
      </c>
      <c r="DC41" s="26">
        <f t="shared" si="24"/>
        <v>7128.733333333334</v>
      </c>
      <c r="DD41" s="26">
        <f t="shared" si="25"/>
        <v>4832.054</v>
      </c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>
        <v>0</v>
      </c>
      <c r="DU41" s="25">
        <v>0</v>
      </c>
      <c r="DV41" s="22">
        <v>0</v>
      </c>
      <c r="DW41" s="25"/>
      <c r="DX41" s="32">
        <f t="shared" si="26"/>
        <v>0</v>
      </c>
      <c r="DY41" s="32">
        <f t="shared" si="27"/>
        <v>0</v>
      </c>
      <c r="DZ41" s="32">
        <f t="shared" si="28"/>
        <v>0</v>
      </c>
    </row>
    <row r="42" spans="1:130" ht="17.25">
      <c r="A42" s="19">
        <v>33</v>
      </c>
      <c r="B42" s="49" t="s">
        <v>91</v>
      </c>
      <c r="C42" s="25">
        <v>3973.1</v>
      </c>
      <c r="D42" s="25">
        <v>0</v>
      </c>
      <c r="E42" s="26">
        <f t="shared" si="0"/>
        <v>41679</v>
      </c>
      <c r="F42" s="26">
        <f t="shared" si="1"/>
        <v>6837.6</v>
      </c>
      <c r="G42" s="26">
        <f t="shared" si="2"/>
        <v>6724.341700000001</v>
      </c>
      <c r="H42" s="26">
        <f t="shared" si="3"/>
        <v>98.34359570609571</v>
      </c>
      <c r="I42" s="26">
        <f t="shared" si="4"/>
        <v>-15640.900000000001</v>
      </c>
      <c r="J42" s="26">
        <f t="shared" si="5"/>
        <v>2669.3382999999994</v>
      </c>
      <c r="K42" s="25">
        <v>26038.1</v>
      </c>
      <c r="L42" s="25">
        <v>9393.68</v>
      </c>
      <c r="M42" s="28">
        <f t="shared" si="6"/>
        <v>8752.9</v>
      </c>
      <c r="N42" s="28">
        <f t="shared" si="7"/>
        <v>1350</v>
      </c>
      <c r="O42" s="28">
        <f t="shared" si="8"/>
        <v>1236.7417</v>
      </c>
      <c r="P42" s="28">
        <f t="shared" si="9"/>
        <v>91.61049629629629</v>
      </c>
      <c r="Q42" s="29">
        <f t="shared" si="10"/>
        <v>3559.5</v>
      </c>
      <c r="R42" s="29">
        <f t="shared" si="11"/>
        <v>333.3333333333333</v>
      </c>
      <c r="S42" s="29">
        <f t="shared" si="12"/>
        <v>627.24</v>
      </c>
      <c r="T42" s="30">
        <f t="shared" si="13"/>
        <v>188.172</v>
      </c>
      <c r="U42" s="25">
        <v>0</v>
      </c>
      <c r="V42" s="66">
        <v>0</v>
      </c>
      <c r="W42" s="21">
        <v>0</v>
      </c>
      <c r="X42" s="22" t="e">
        <f t="shared" si="14"/>
        <v>#DIV/0!</v>
      </c>
      <c r="Y42" s="25">
        <v>3300</v>
      </c>
      <c r="Z42" s="25">
        <v>600</v>
      </c>
      <c r="AA42" s="22">
        <v>549.6617</v>
      </c>
      <c r="AB42" s="22">
        <f t="shared" si="15"/>
        <v>91.61028333333333</v>
      </c>
      <c r="AC42" s="25">
        <v>3559.5</v>
      </c>
      <c r="AD42" s="25">
        <v>333.3333333333333</v>
      </c>
      <c r="AE42" s="22">
        <v>627.24</v>
      </c>
      <c r="AF42" s="22">
        <f t="shared" si="16"/>
        <v>188.172</v>
      </c>
      <c r="AG42" s="25">
        <v>98</v>
      </c>
      <c r="AH42" s="25">
        <v>16.666666666666668</v>
      </c>
      <c r="AI42" s="22">
        <v>32.42</v>
      </c>
      <c r="AJ42" s="22">
        <f t="shared" si="17"/>
        <v>194.52</v>
      </c>
      <c r="AK42" s="25"/>
      <c r="AL42" s="25">
        <v>0</v>
      </c>
      <c r="AM42" s="22">
        <v>0</v>
      </c>
      <c r="AN42" s="22" t="e">
        <f t="shared" si="18"/>
        <v>#DIV/0!</v>
      </c>
      <c r="AO42" s="25"/>
      <c r="AP42" s="25"/>
      <c r="AQ42" s="25"/>
      <c r="AR42" s="22"/>
      <c r="AS42" s="25"/>
      <c r="AT42" s="22"/>
      <c r="AU42" s="25">
        <v>32926.1</v>
      </c>
      <c r="AV42" s="22">
        <v>5487.6</v>
      </c>
      <c r="AW42" s="22">
        <v>5487.6</v>
      </c>
      <c r="AX42" s="22"/>
      <c r="AY42" s="22"/>
      <c r="AZ42" s="22"/>
      <c r="BA42" s="25"/>
      <c r="BB42" s="22">
        <v>0</v>
      </c>
      <c r="BC42" s="25"/>
      <c r="BD42" s="25"/>
      <c r="BE42" s="25"/>
      <c r="BF42" s="25"/>
      <c r="BG42" s="25"/>
      <c r="BH42" s="25"/>
      <c r="BI42" s="25"/>
      <c r="BJ42" s="28">
        <f t="shared" si="19"/>
        <v>695.4</v>
      </c>
      <c r="BK42" s="28">
        <f t="shared" si="20"/>
        <v>133.33333333333334</v>
      </c>
      <c r="BL42" s="28">
        <f t="shared" si="21"/>
        <v>27.42</v>
      </c>
      <c r="BM42" s="31">
        <f t="shared" si="22"/>
        <v>20.565</v>
      </c>
      <c r="BN42" s="25">
        <v>695.4</v>
      </c>
      <c r="BO42" s="25">
        <v>133.33333333333334</v>
      </c>
      <c r="BP42" s="22">
        <v>27.42</v>
      </c>
      <c r="BQ42" s="25"/>
      <c r="BR42" s="25">
        <v>0</v>
      </c>
      <c r="BS42" s="22">
        <v>0</v>
      </c>
      <c r="BT42" s="25"/>
      <c r="BU42" s="25">
        <v>0</v>
      </c>
      <c r="BV42" s="22">
        <v>0</v>
      </c>
      <c r="BW42" s="25"/>
      <c r="BX42" s="25">
        <v>0</v>
      </c>
      <c r="BY42" s="22">
        <v>0</v>
      </c>
      <c r="BZ42" s="25"/>
      <c r="CA42" s="25"/>
      <c r="CB42" s="25"/>
      <c r="CC42" s="25"/>
      <c r="CD42" s="25">
        <v>0</v>
      </c>
      <c r="CE42" s="22">
        <v>0</v>
      </c>
      <c r="CF42" s="25"/>
      <c r="CG42" s="25">
        <v>0</v>
      </c>
      <c r="CH42" s="22">
        <v>0</v>
      </c>
      <c r="CI42" s="25">
        <v>1100</v>
      </c>
      <c r="CJ42" s="25">
        <v>266.6666666666667</v>
      </c>
      <c r="CK42" s="22">
        <v>0</v>
      </c>
      <c r="CL42" s="22">
        <v>1100</v>
      </c>
      <c r="CM42" s="22">
        <v>183.33333333333334</v>
      </c>
      <c r="CN42" s="25">
        <v>0</v>
      </c>
      <c r="CO42" s="25"/>
      <c r="CP42" s="25">
        <v>0</v>
      </c>
      <c r="CQ42" s="22">
        <v>0</v>
      </c>
      <c r="CR42" s="25"/>
      <c r="CS42" s="25">
        <v>0</v>
      </c>
      <c r="CT42" s="22">
        <v>0</v>
      </c>
      <c r="CU42" s="25"/>
      <c r="CV42" s="25"/>
      <c r="CW42" s="22"/>
      <c r="CX42" s="25"/>
      <c r="CY42" s="25">
        <v>0</v>
      </c>
      <c r="CZ42" s="57">
        <v>0</v>
      </c>
      <c r="DA42" s="22"/>
      <c r="DB42" s="26">
        <f t="shared" si="23"/>
        <v>41679</v>
      </c>
      <c r="DC42" s="26">
        <f t="shared" si="24"/>
        <v>6837.6</v>
      </c>
      <c r="DD42" s="26">
        <f t="shared" si="25"/>
        <v>6724.341700000001</v>
      </c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>
        <v>0</v>
      </c>
      <c r="DU42" s="25">
        <v>0</v>
      </c>
      <c r="DV42" s="22">
        <v>0</v>
      </c>
      <c r="DW42" s="25"/>
      <c r="DX42" s="32">
        <f t="shared" si="26"/>
        <v>0</v>
      </c>
      <c r="DY42" s="32">
        <f t="shared" si="27"/>
        <v>0</v>
      </c>
      <c r="DZ42" s="32">
        <f t="shared" si="28"/>
        <v>0</v>
      </c>
    </row>
    <row r="43" spans="1:130" ht="17.25">
      <c r="A43" s="19">
        <v>34</v>
      </c>
      <c r="B43" s="49" t="s">
        <v>92</v>
      </c>
      <c r="C43" s="25">
        <v>594.4</v>
      </c>
      <c r="D43" s="25">
        <v>0</v>
      </c>
      <c r="E43" s="26">
        <f t="shared" si="0"/>
        <v>19987.8</v>
      </c>
      <c r="F43" s="26">
        <f t="shared" si="1"/>
        <v>3197.9999999999995</v>
      </c>
      <c r="G43" s="26">
        <f t="shared" si="2"/>
        <v>2435</v>
      </c>
      <c r="H43" s="26">
        <f t="shared" si="3"/>
        <v>76.1413383364603</v>
      </c>
      <c r="I43" s="26">
        <f t="shared" si="4"/>
        <v>-7577.0999999999985</v>
      </c>
      <c r="J43" s="26">
        <f t="shared" si="5"/>
        <v>1448.5500000000002</v>
      </c>
      <c r="K43" s="25">
        <v>12410.7</v>
      </c>
      <c r="L43" s="25">
        <v>3883.55</v>
      </c>
      <c r="M43" s="28">
        <f t="shared" si="6"/>
        <v>5984</v>
      </c>
      <c r="N43" s="28">
        <f t="shared" si="7"/>
        <v>863.9999999999999</v>
      </c>
      <c r="O43" s="28">
        <f t="shared" si="8"/>
        <v>101</v>
      </c>
      <c r="P43" s="28">
        <f t="shared" si="9"/>
        <v>11.689814814814817</v>
      </c>
      <c r="Q43" s="29">
        <f t="shared" si="10"/>
        <v>1700</v>
      </c>
      <c r="R43" s="29">
        <f t="shared" si="11"/>
        <v>200</v>
      </c>
      <c r="S43" s="29">
        <f t="shared" si="12"/>
        <v>71</v>
      </c>
      <c r="T43" s="30">
        <f t="shared" si="13"/>
        <v>35.5</v>
      </c>
      <c r="U43" s="25">
        <v>0</v>
      </c>
      <c r="V43" s="66">
        <v>0</v>
      </c>
      <c r="W43" s="21">
        <v>0</v>
      </c>
      <c r="X43" s="22" t="e">
        <f t="shared" si="14"/>
        <v>#DIV/0!</v>
      </c>
      <c r="Y43" s="25">
        <v>2300</v>
      </c>
      <c r="Z43" s="25">
        <v>333.3333333333333</v>
      </c>
      <c r="AA43" s="22">
        <v>0</v>
      </c>
      <c r="AB43" s="22">
        <f t="shared" si="15"/>
        <v>0</v>
      </c>
      <c r="AC43" s="25">
        <v>1700</v>
      </c>
      <c r="AD43" s="25">
        <v>200</v>
      </c>
      <c r="AE43" s="22">
        <v>71</v>
      </c>
      <c r="AF43" s="22">
        <f t="shared" si="16"/>
        <v>35.5</v>
      </c>
      <c r="AG43" s="25">
        <v>24</v>
      </c>
      <c r="AH43" s="25">
        <v>4</v>
      </c>
      <c r="AI43" s="22">
        <v>0</v>
      </c>
      <c r="AJ43" s="22">
        <f t="shared" si="17"/>
        <v>0</v>
      </c>
      <c r="AK43" s="25"/>
      <c r="AL43" s="25">
        <v>0</v>
      </c>
      <c r="AM43" s="22">
        <v>0</v>
      </c>
      <c r="AN43" s="22" t="e">
        <f t="shared" si="18"/>
        <v>#DIV/0!</v>
      </c>
      <c r="AO43" s="25"/>
      <c r="AP43" s="25"/>
      <c r="AQ43" s="25"/>
      <c r="AR43" s="22"/>
      <c r="AS43" s="25"/>
      <c r="AT43" s="22"/>
      <c r="AU43" s="25">
        <v>14003.8</v>
      </c>
      <c r="AV43" s="22">
        <v>2334</v>
      </c>
      <c r="AW43" s="22">
        <v>2334</v>
      </c>
      <c r="AX43" s="22"/>
      <c r="AY43" s="22"/>
      <c r="AZ43" s="22"/>
      <c r="BA43" s="25"/>
      <c r="BB43" s="22">
        <v>0</v>
      </c>
      <c r="BC43" s="25"/>
      <c r="BD43" s="25"/>
      <c r="BE43" s="25"/>
      <c r="BF43" s="25"/>
      <c r="BG43" s="25"/>
      <c r="BH43" s="25"/>
      <c r="BI43" s="25"/>
      <c r="BJ43" s="28">
        <f t="shared" si="19"/>
        <v>1560</v>
      </c>
      <c r="BK43" s="28">
        <f t="shared" si="20"/>
        <v>260</v>
      </c>
      <c r="BL43" s="28">
        <f t="shared" si="21"/>
        <v>30</v>
      </c>
      <c r="BM43" s="31">
        <f t="shared" si="22"/>
        <v>11.538461538461538</v>
      </c>
      <c r="BN43" s="25">
        <v>1560</v>
      </c>
      <c r="BO43" s="25">
        <v>260</v>
      </c>
      <c r="BP43" s="22">
        <v>30</v>
      </c>
      <c r="BQ43" s="25"/>
      <c r="BR43" s="25">
        <v>0</v>
      </c>
      <c r="BS43" s="22">
        <v>0</v>
      </c>
      <c r="BT43" s="25"/>
      <c r="BU43" s="25">
        <v>0</v>
      </c>
      <c r="BV43" s="22">
        <v>0</v>
      </c>
      <c r="BW43" s="25"/>
      <c r="BX43" s="25">
        <v>0</v>
      </c>
      <c r="BY43" s="22">
        <v>0</v>
      </c>
      <c r="BZ43" s="25"/>
      <c r="CA43" s="25"/>
      <c r="CB43" s="25"/>
      <c r="CC43" s="25"/>
      <c r="CD43" s="25">
        <v>0</v>
      </c>
      <c r="CE43" s="22">
        <v>0</v>
      </c>
      <c r="CF43" s="25"/>
      <c r="CG43" s="25">
        <v>0</v>
      </c>
      <c r="CH43" s="22">
        <v>0</v>
      </c>
      <c r="CI43" s="25">
        <v>400</v>
      </c>
      <c r="CJ43" s="25">
        <v>66.66666666666667</v>
      </c>
      <c r="CK43" s="22">
        <v>0</v>
      </c>
      <c r="CL43" s="22">
        <v>400</v>
      </c>
      <c r="CM43" s="22">
        <v>66.66666666666667</v>
      </c>
      <c r="CN43" s="25">
        <v>0</v>
      </c>
      <c r="CO43" s="25"/>
      <c r="CP43" s="25">
        <v>0</v>
      </c>
      <c r="CQ43" s="22">
        <v>0</v>
      </c>
      <c r="CR43" s="25"/>
      <c r="CS43" s="25">
        <v>0</v>
      </c>
      <c r="CT43" s="22">
        <v>0</v>
      </c>
      <c r="CU43" s="25"/>
      <c r="CV43" s="25"/>
      <c r="CW43" s="22"/>
      <c r="CX43" s="25"/>
      <c r="CY43" s="25">
        <v>0</v>
      </c>
      <c r="CZ43" s="57">
        <v>0</v>
      </c>
      <c r="DA43" s="22"/>
      <c r="DB43" s="26">
        <f t="shared" si="23"/>
        <v>19987.8</v>
      </c>
      <c r="DC43" s="26">
        <f t="shared" si="24"/>
        <v>3197.9999999999995</v>
      </c>
      <c r="DD43" s="26">
        <f t="shared" si="25"/>
        <v>2435</v>
      </c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>
        <v>0</v>
      </c>
      <c r="DU43" s="25">
        <v>0</v>
      </c>
      <c r="DV43" s="22">
        <v>0</v>
      </c>
      <c r="DW43" s="25"/>
      <c r="DX43" s="32">
        <f t="shared" si="26"/>
        <v>0</v>
      </c>
      <c r="DY43" s="32">
        <f t="shared" si="27"/>
        <v>0</v>
      </c>
      <c r="DZ43" s="32">
        <f t="shared" si="28"/>
        <v>0</v>
      </c>
    </row>
    <row r="44" spans="1:130" ht="17.25">
      <c r="A44" s="19">
        <v>35</v>
      </c>
      <c r="B44" s="49" t="s">
        <v>93</v>
      </c>
      <c r="C44" s="25">
        <v>827.2</v>
      </c>
      <c r="D44" s="25">
        <v>0</v>
      </c>
      <c r="E44" s="26">
        <f t="shared" si="0"/>
        <v>11148.1</v>
      </c>
      <c r="F44" s="26">
        <f t="shared" si="1"/>
        <v>1675</v>
      </c>
      <c r="G44" s="26">
        <f t="shared" si="2"/>
        <v>1469.15</v>
      </c>
      <c r="H44" s="26">
        <f t="shared" si="3"/>
        <v>87.71044776119403</v>
      </c>
      <c r="I44" s="26">
        <f t="shared" si="4"/>
        <v>-804.8999999999996</v>
      </c>
      <c r="J44" s="26">
        <f t="shared" si="5"/>
        <v>643.2909999999997</v>
      </c>
      <c r="K44" s="25">
        <v>10343.2</v>
      </c>
      <c r="L44" s="25">
        <v>2112.441</v>
      </c>
      <c r="M44" s="28">
        <f t="shared" si="6"/>
        <v>4938.6</v>
      </c>
      <c r="N44" s="28">
        <f t="shared" si="7"/>
        <v>640.0000000000001</v>
      </c>
      <c r="O44" s="28">
        <f t="shared" si="8"/>
        <v>434.15</v>
      </c>
      <c r="P44" s="28">
        <f t="shared" si="9"/>
        <v>67.83593749999999</v>
      </c>
      <c r="Q44" s="29">
        <f t="shared" si="10"/>
        <v>860.6</v>
      </c>
      <c r="R44" s="29">
        <f t="shared" si="11"/>
        <v>133.33333333333334</v>
      </c>
      <c r="S44" s="29">
        <f t="shared" si="12"/>
        <v>83.9</v>
      </c>
      <c r="T44" s="30">
        <f t="shared" si="13"/>
        <v>62.925</v>
      </c>
      <c r="U44" s="25">
        <v>0.6</v>
      </c>
      <c r="V44" s="66">
        <v>0</v>
      </c>
      <c r="W44" s="21">
        <v>0</v>
      </c>
      <c r="X44" s="22" t="e">
        <f t="shared" si="14"/>
        <v>#DIV/0!</v>
      </c>
      <c r="Y44" s="25">
        <v>2260</v>
      </c>
      <c r="Z44" s="25">
        <v>233.33333333333334</v>
      </c>
      <c r="AA44" s="22">
        <v>180.25</v>
      </c>
      <c r="AB44" s="22">
        <f t="shared" si="15"/>
        <v>77.25</v>
      </c>
      <c r="AC44" s="25">
        <v>860</v>
      </c>
      <c r="AD44" s="25">
        <v>133.33333333333334</v>
      </c>
      <c r="AE44" s="22">
        <v>83.9</v>
      </c>
      <c r="AF44" s="22">
        <f t="shared" si="16"/>
        <v>62.925</v>
      </c>
      <c r="AG44" s="25">
        <v>40</v>
      </c>
      <c r="AH44" s="25">
        <v>6.666666666666667</v>
      </c>
      <c r="AI44" s="22">
        <v>0</v>
      </c>
      <c r="AJ44" s="22">
        <f t="shared" si="17"/>
        <v>0</v>
      </c>
      <c r="AK44" s="25"/>
      <c r="AL44" s="25">
        <v>0</v>
      </c>
      <c r="AM44" s="22">
        <v>0</v>
      </c>
      <c r="AN44" s="22" t="e">
        <f t="shared" si="18"/>
        <v>#DIV/0!</v>
      </c>
      <c r="AO44" s="25"/>
      <c r="AP44" s="25"/>
      <c r="AQ44" s="25"/>
      <c r="AR44" s="22"/>
      <c r="AS44" s="25"/>
      <c r="AT44" s="22"/>
      <c r="AU44" s="25">
        <v>6209.5</v>
      </c>
      <c r="AV44" s="22">
        <v>1035</v>
      </c>
      <c r="AW44" s="22">
        <v>1035</v>
      </c>
      <c r="AX44" s="22"/>
      <c r="AY44" s="22"/>
      <c r="AZ44" s="22"/>
      <c r="BA44" s="25"/>
      <c r="BB44" s="22">
        <v>0</v>
      </c>
      <c r="BC44" s="25"/>
      <c r="BD44" s="25"/>
      <c r="BE44" s="25"/>
      <c r="BF44" s="25"/>
      <c r="BG44" s="25"/>
      <c r="BH44" s="25"/>
      <c r="BI44" s="25"/>
      <c r="BJ44" s="28">
        <f t="shared" si="19"/>
        <v>1578</v>
      </c>
      <c r="BK44" s="28">
        <f t="shared" si="20"/>
        <v>233.33333333333334</v>
      </c>
      <c r="BL44" s="28">
        <f t="shared" si="21"/>
        <v>170</v>
      </c>
      <c r="BM44" s="31">
        <f t="shared" si="22"/>
        <v>72.85714285714285</v>
      </c>
      <c r="BN44" s="25">
        <v>1578</v>
      </c>
      <c r="BO44" s="25">
        <v>233.33333333333334</v>
      </c>
      <c r="BP44" s="22">
        <v>170</v>
      </c>
      <c r="BQ44" s="25"/>
      <c r="BR44" s="25">
        <v>0</v>
      </c>
      <c r="BS44" s="22">
        <v>0</v>
      </c>
      <c r="BT44" s="25"/>
      <c r="BU44" s="25">
        <v>0</v>
      </c>
      <c r="BV44" s="22">
        <v>0</v>
      </c>
      <c r="BW44" s="25"/>
      <c r="BX44" s="25">
        <v>0</v>
      </c>
      <c r="BY44" s="22">
        <v>0</v>
      </c>
      <c r="BZ44" s="25"/>
      <c r="CA44" s="25"/>
      <c r="CB44" s="25"/>
      <c r="CC44" s="25"/>
      <c r="CD44" s="25">
        <v>0</v>
      </c>
      <c r="CE44" s="22">
        <v>0</v>
      </c>
      <c r="CF44" s="25"/>
      <c r="CG44" s="25">
        <v>0</v>
      </c>
      <c r="CH44" s="22">
        <v>0</v>
      </c>
      <c r="CI44" s="25">
        <v>180</v>
      </c>
      <c r="CJ44" s="25">
        <v>30</v>
      </c>
      <c r="CK44" s="22">
        <v>0</v>
      </c>
      <c r="CL44" s="22">
        <v>180</v>
      </c>
      <c r="CM44" s="22">
        <v>30</v>
      </c>
      <c r="CN44" s="25">
        <v>0</v>
      </c>
      <c r="CO44" s="25">
        <v>20</v>
      </c>
      <c r="CP44" s="25">
        <v>3.3333333333333335</v>
      </c>
      <c r="CQ44" s="22">
        <v>0</v>
      </c>
      <c r="CR44" s="25"/>
      <c r="CS44" s="25">
        <v>0</v>
      </c>
      <c r="CT44" s="22">
        <v>0</v>
      </c>
      <c r="CU44" s="25"/>
      <c r="CV44" s="25"/>
      <c r="CW44" s="22"/>
      <c r="CX44" s="25"/>
      <c r="CY44" s="25">
        <v>0</v>
      </c>
      <c r="CZ44" s="57">
        <v>0</v>
      </c>
      <c r="DA44" s="22"/>
      <c r="DB44" s="26">
        <f t="shared" si="23"/>
        <v>11148.1</v>
      </c>
      <c r="DC44" s="26">
        <f t="shared" si="24"/>
        <v>1675</v>
      </c>
      <c r="DD44" s="26">
        <f t="shared" si="25"/>
        <v>1469.15</v>
      </c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>
        <v>0</v>
      </c>
      <c r="DU44" s="25">
        <v>0</v>
      </c>
      <c r="DV44" s="22">
        <v>0</v>
      </c>
      <c r="DW44" s="25"/>
      <c r="DX44" s="32">
        <f t="shared" si="26"/>
        <v>0</v>
      </c>
      <c r="DY44" s="32">
        <f t="shared" si="27"/>
        <v>0</v>
      </c>
      <c r="DZ44" s="32">
        <f t="shared" si="28"/>
        <v>0</v>
      </c>
    </row>
    <row r="45" spans="1:130" ht="17.25">
      <c r="A45" s="19">
        <v>36</v>
      </c>
      <c r="B45" s="50" t="s">
        <v>94</v>
      </c>
      <c r="C45" s="25">
        <v>342.6</v>
      </c>
      <c r="D45" s="25">
        <v>0</v>
      </c>
      <c r="E45" s="26">
        <f t="shared" si="0"/>
        <v>74954.5</v>
      </c>
      <c r="F45" s="26">
        <f t="shared" si="1"/>
        <v>10904.6</v>
      </c>
      <c r="G45" s="26">
        <f t="shared" si="2"/>
        <v>10890.954</v>
      </c>
      <c r="H45" s="26">
        <f t="shared" si="3"/>
        <v>99.87486015076206</v>
      </c>
      <c r="I45" s="26">
        <f t="shared" si="4"/>
        <v>-27764.300000000003</v>
      </c>
      <c r="J45" s="26">
        <f t="shared" si="5"/>
        <v>6087.721</v>
      </c>
      <c r="K45" s="25">
        <v>47190.2</v>
      </c>
      <c r="L45" s="25">
        <v>16978.675</v>
      </c>
      <c r="M45" s="28">
        <f t="shared" si="6"/>
        <v>18538.5</v>
      </c>
      <c r="N45" s="28">
        <f t="shared" si="7"/>
        <v>1502</v>
      </c>
      <c r="O45" s="28">
        <f t="shared" si="8"/>
        <v>1488.354</v>
      </c>
      <c r="P45" s="28">
        <f t="shared" si="9"/>
        <v>99.09147802929428</v>
      </c>
      <c r="Q45" s="29">
        <f t="shared" si="10"/>
        <v>7236</v>
      </c>
      <c r="R45" s="29">
        <f t="shared" si="11"/>
        <v>535.3333333333334</v>
      </c>
      <c r="S45" s="29">
        <f t="shared" si="12"/>
        <v>608.2289999999999</v>
      </c>
      <c r="T45" s="30">
        <f t="shared" si="13"/>
        <v>113.61687422166872</v>
      </c>
      <c r="U45" s="25">
        <v>13</v>
      </c>
      <c r="V45" s="66">
        <v>2</v>
      </c>
      <c r="W45" s="21">
        <v>2.661</v>
      </c>
      <c r="X45" s="22">
        <f t="shared" si="14"/>
        <v>133.05</v>
      </c>
      <c r="Y45" s="25">
        <v>4930</v>
      </c>
      <c r="Z45" s="25">
        <v>366.6666666666667</v>
      </c>
      <c r="AA45" s="22">
        <v>380.125</v>
      </c>
      <c r="AB45" s="22">
        <f t="shared" si="15"/>
        <v>103.67045454545453</v>
      </c>
      <c r="AC45" s="25">
        <v>7223</v>
      </c>
      <c r="AD45" s="25">
        <v>533.3333333333334</v>
      </c>
      <c r="AE45" s="22">
        <v>605.568</v>
      </c>
      <c r="AF45" s="22">
        <f t="shared" si="16"/>
        <v>113.54399999999998</v>
      </c>
      <c r="AG45" s="25">
        <v>840</v>
      </c>
      <c r="AH45" s="25">
        <v>140</v>
      </c>
      <c r="AI45" s="22">
        <v>32</v>
      </c>
      <c r="AJ45" s="22">
        <f t="shared" si="17"/>
        <v>22.857142857142858</v>
      </c>
      <c r="AK45" s="25"/>
      <c r="AL45" s="25">
        <v>0</v>
      </c>
      <c r="AM45" s="22">
        <v>0</v>
      </c>
      <c r="AN45" s="22" t="e">
        <f t="shared" si="18"/>
        <v>#DIV/0!</v>
      </c>
      <c r="AO45" s="25"/>
      <c r="AP45" s="25"/>
      <c r="AQ45" s="25"/>
      <c r="AR45" s="22"/>
      <c r="AS45" s="25"/>
      <c r="AT45" s="22"/>
      <c r="AU45" s="25">
        <v>56416</v>
      </c>
      <c r="AV45" s="22">
        <v>9402.6</v>
      </c>
      <c r="AW45" s="22">
        <v>9402.6</v>
      </c>
      <c r="AX45" s="22"/>
      <c r="AY45" s="22"/>
      <c r="AZ45" s="22"/>
      <c r="BA45" s="25"/>
      <c r="BB45" s="22">
        <v>0</v>
      </c>
      <c r="BC45" s="25"/>
      <c r="BD45" s="25"/>
      <c r="BE45" s="25"/>
      <c r="BF45" s="25"/>
      <c r="BG45" s="25"/>
      <c r="BH45" s="25"/>
      <c r="BI45" s="25"/>
      <c r="BJ45" s="28">
        <f t="shared" si="19"/>
        <v>1882.5</v>
      </c>
      <c r="BK45" s="28">
        <f t="shared" si="20"/>
        <v>66.66666666666667</v>
      </c>
      <c r="BL45" s="28">
        <f t="shared" si="21"/>
        <v>78</v>
      </c>
      <c r="BM45" s="31">
        <f t="shared" si="22"/>
        <v>117</v>
      </c>
      <c r="BN45" s="25">
        <v>1882.5</v>
      </c>
      <c r="BO45" s="25">
        <v>66.66666666666667</v>
      </c>
      <c r="BP45" s="22">
        <v>78</v>
      </c>
      <c r="BQ45" s="25"/>
      <c r="BR45" s="25">
        <v>0</v>
      </c>
      <c r="BS45" s="22">
        <v>0</v>
      </c>
      <c r="BT45" s="25"/>
      <c r="BU45" s="25">
        <v>0</v>
      </c>
      <c r="BV45" s="22">
        <v>0</v>
      </c>
      <c r="BW45" s="25"/>
      <c r="BX45" s="25">
        <v>0</v>
      </c>
      <c r="BY45" s="22">
        <v>0</v>
      </c>
      <c r="BZ45" s="25"/>
      <c r="CA45" s="25"/>
      <c r="CB45" s="25"/>
      <c r="CC45" s="25"/>
      <c r="CD45" s="25">
        <v>0</v>
      </c>
      <c r="CE45" s="22">
        <v>0</v>
      </c>
      <c r="CF45" s="25"/>
      <c r="CG45" s="25">
        <v>0</v>
      </c>
      <c r="CH45" s="22">
        <v>0</v>
      </c>
      <c r="CI45" s="25">
        <v>3650</v>
      </c>
      <c r="CJ45" s="25">
        <v>393.3333333333333</v>
      </c>
      <c r="CK45" s="22">
        <v>390</v>
      </c>
      <c r="CL45" s="22">
        <v>950</v>
      </c>
      <c r="CM45" s="22">
        <v>158.33333333333334</v>
      </c>
      <c r="CN45" s="25">
        <v>30</v>
      </c>
      <c r="CO45" s="25"/>
      <c r="CP45" s="25">
        <v>0</v>
      </c>
      <c r="CQ45" s="22">
        <v>0</v>
      </c>
      <c r="CR45" s="25"/>
      <c r="CS45" s="25">
        <v>0</v>
      </c>
      <c r="CT45" s="22">
        <v>0</v>
      </c>
      <c r="CU45" s="25"/>
      <c r="CV45" s="25"/>
      <c r="CW45" s="22"/>
      <c r="CX45" s="25"/>
      <c r="CY45" s="25">
        <v>0</v>
      </c>
      <c r="CZ45" s="57">
        <v>0</v>
      </c>
      <c r="DA45" s="22"/>
      <c r="DB45" s="26">
        <f t="shared" si="23"/>
        <v>74954.5</v>
      </c>
      <c r="DC45" s="26">
        <f t="shared" si="24"/>
        <v>10904.6</v>
      </c>
      <c r="DD45" s="26">
        <f t="shared" si="25"/>
        <v>10890.954</v>
      </c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>
        <v>0</v>
      </c>
      <c r="DU45" s="25">
        <v>0</v>
      </c>
      <c r="DV45" s="22">
        <v>0</v>
      </c>
      <c r="DW45" s="25"/>
      <c r="DX45" s="32">
        <f t="shared" si="26"/>
        <v>0</v>
      </c>
      <c r="DY45" s="32">
        <f t="shared" si="27"/>
        <v>0</v>
      </c>
      <c r="DZ45" s="32">
        <f t="shared" si="28"/>
        <v>0</v>
      </c>
    </row>
    <row r="46" spans="1:130" ht="17.25">
      <c r="A46" s="19">
        <v>37</v>
      </c>
      <c r="B46" s="51" t="s">
        <v>95</v>
      </c>
      <c r="C46" s="25">
        <v>0.8</v>
      </c>
      <c r="D46" s="25">
        <v>0</v>
      </c>
      <c r="E46" s="26">
        <f t="shared" si="0"/>
        <v>70429.2</v>
      </c>
      <c r="F46" s="26">
        <f t="shared" si="1"/>
        <v>10678</v>
      </c>
      <c r="G46" s="26">
        <f t="shared" si="2"/>
        <v>10522.17</v>
      </c>
      <c r="H46" s="26">
        <f t="shared" si="3"/>
        <v>98.54064431541487</v>
      </c>
      <c r="I46" s="26">
        <f t="shared" si="4"/>
        <v>-28048.699999999997</v>
      </c>
      <c r="J46" s="26">
        <f t="shared" si="5"/>
        <v>6568.963999999998</v>
      </c>
      <c r="K46" s="25">
        <v>42380.5</v>
      </c>
      <c r="L46" s="25">
        <v>17091.134</v>
      </c>
      <c r="M46" s="28">
        <f t="shared" si="6"/>
        <v>11839.3</v>
      </c>
      <c r="N46" s="28">
        <f t="shared" si="7"/>
        <v>913.0000000000001</v>
      </c>
      <c r="O46" s="28">
        <f t="shared" si="8"/>
        <v>757.17</v>
      </c>
      <c r="P46" s="28">
        <f t="shared" si="9"/>
        <v>82.93209200438115</v>
      </c>
      <c r="Q46" s="29">
        <f t="shared" si="10"/>
        <v>5504</v>
      </c>
      <c r="R46" s="29">
        <f t="shared" si="11"/>
        <v>367.33333333333337</v>
      </c>
      <c r="S46" s="29">
        <f t="shared" si="12"/>
        <v>555.87</v>
      </c>
      <c r="T46" s="30">
        <f t="shared" si="13"/>
        <v>151.32577132486387</v>
      </c>
      <c r="U46" s="25">
        <v>4</v>
      </c>
      <c r="V46" s="66">
        <v>0.6666666666666666</v>
      </c>
      <c r="W46" s="21">
        <v>0.35</v>
      </c>
      <c r="X46" s="22">
        <f t="shared" si="14"/>
        <v>52.5</v>
      </c>
      <c r="Y46" s="25">
        <v>2110</v>
      </c>
      <c r="Z46" s="25">
        <v>200</v>
      </c>
      <c r="AA46" s="22">
        <v>141.3</v>
      </c>
      <c r="AB46" s="22">
        <f t="shared" si="15"/>
        <v>70.65</v>
      </c>
      <c r="AC46" s="25">
        <v>5500</v>
      </c>
      <c r="AD46" s="25">
        <v>366.6666666666667</v>
      </c>
      <c r="AE46" s="22">
        <v>555.52</v>
      </c>
      <c r="AF46" s="22">
        <f t="shared" si="16"/>
        <v>151.50545454545454</v>
      </c>
      <c r="AG46" s="25">
        <v>255</v>
      </c>
      <c r="AH46" s="25">
        <v>42.333333333333336</v>
      </c>
      <c r="AI46" s="22">
        <v>0</v>
      </c>
      <c r="AJ46" s="22">
        <f t="shared" si="17"/>
        <v>0</v>
      </c>
      <c r="AK46" s="25"/>
      <c r="AL46" s="25">
        <v>0</v>
      </c>
      <c r="AM46" s="22">
        <v>0</v>
      </c>
      <c r="AN46" s="22" t="e">
        <f t="shared" si="18"/>
        <v>#DIV/0!</v>
      </c>
      <c r="AO46" s="25"/>
      <c r="AP46" s="25"/>
      <c r="AQ46" s="25"/>
      <c r="AR46" s="22"/>
      <c r="AS46" s="25"/>
      <c r="AT46" s="22"/>
      <c r="AU46" s="25">
        <v>58589.9</v>
      </c>
      <c r="AV46" s="22">
        <v>9765</v>
      </c>
      <c r="AW46" s="22">
        <v>9765</v>
      </c>
      <c r="AX46" s="22"/>
      <c r="AY46" s="22"/>
      <c r="AZ46" s="22"/>
      <c r="BA46" s="25"/>
      <c r="BB46" s="22">
        <v>0</v>
      </c>
      <c r="BC46" s="25"/>
      <c r="BD46" s="25"/>
      <c r="BE46" s="25"/>
      <c r="BF46" s="25"/>
      <c r="BG46" s="25"/>
      <c r="BH46" s="25"/>
      <c r="BI46" s="25"/>
      <c r="BJ46" s="28">
        <f t="shared" si="19"/>
        <v>1070.3</v>
      </c>
      <c r="BK46" s="28">
        <f t="shared" si="20"/>
        <v>86.66666666666667</v>
      </c>
      <c r="BL46" s="28">
        <f t="shared" si="21"/>
        <v>60</v>
      </c>
      <c r="BM46" s="31">
        <f t="shared" si="22"/>
        <v>69.23076923076923</v>
      </c>
      <c r="BN46" s="25">
        <v>770.3</v>
      </c>
      <c r="BO46" s="25">
        <v>53.333333333333336</v>
      </c>
      <c r="BP46" s="22">
        <v>60</v>
      </c>
      <c r="BQ46" s="25">
        <v>300</v>
      </c>
      <c r="BR46" s="25">
        <v>33.333333333333336</v>
      </c>
      <c r="BS46" s="22">
        <v>0</v>
      </c>
      <c r="BT46" s="25"/>
      <c r="BU46" s="25">
        <v>0</v>
      </c>
      <c r="BV46" s="22">
        <v>0</v>
      </c>
      <c r="BW46" s="25"/>
      <c r="BX46" s="25">
        <v>0</v>
      </c>
      <c r="BY46" s="22">
        <v>0</v>
      </c>
      <c r="BZ46" s="25"/>
      <c r="CA46" s="25"/>
      <c r="CB46" s="25"/>
      <c r="CC46" s="25"/>
      <c r="CD46" s="25">
        <v>0</v>
      </c>
      <c r="CE46" s="22">
        <v>0</v>
      </c>
      <c r="CF46" s="25"/>
      <c r="CG46" s="25">
        <v>0</v>
      </c>
      <c r="CH46" s="22">
        <v>0</v>
      </c>
      <c r="CI46" s="25">
        <v>2900</v>
      </c>
      <c r="CJ46" s="25">
        <v>216.66666666666666</v>
      </c>
      <c r="CK46" s="22">
        <v>0</v>
      </c>
      <c r="CL46" s="22">
        <v>1300</v>
      </c>
      <c r="CM46" s="22">
        <v>216.66666666666666</v>
      </c>
      <c r="CN46" s="25">
        <v>0</v>
      </c>
      <c r="CO46" s="25"/>
      <c r="CP46" s="25">
        <v>0</v>
      </c>
      <c r="CQ46" s="22">
        <v>0</v>
      </c>
      <c r="CR46" s="25"/>
      <c r="CS46" s="25">
        <v>0</v>
      </c>
      <c r="CT46" s="22">
        <v>0</v>
      </c>
      <c r="CU46" s="25"/>
      <c r="CV46" s="25"/>
      <c r="CW46" s="22"/>
      <c r="CX46" s="25"/>
      <c r="CY46" s="25">
        <v>0</v>
      </c>
      <c r="CZ46" s="57">
        <v>0</v>
      </c>
      <c r="DA46" s="22"/>
      <c r="DB46" s="26">
        <f t="shared" si="23"/>
        <v>70429.2</v>
      </c>
      <c r="DC46" s="26">
        <f t="shared" si="24"/>
        <v>10678</v>
      </c>
      <c r="DD46" s="26">
        <f t="shared" si="25"/>
        <v>10522.17</v>
      </c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>
        <v>0</v>
      </c>
      <c r="DU46" s="25">
        <v>0</v>
      </c>
      <c r="DV46" s="22">
        <v>0</v>
      </c>
      <c r="DW46" s="25"/>
      <c r="DX46" s="32">
        <f t="shared" si="26"/>
        <v>0</v>
      </c>
      <c r="DY46" s="32">
        <f t="shared" si="27"/>
        <v>0</v>
      </c>
      <c r="DZ46" s="32">
        <f t="shared" si="28"/>
        <v>0</v>
      </c>
    </row>
    <row r="47" spans="1:130" ht="17.25">
      <c r="A47" s="19">
        <v>38</v>
      </c>
      <c r="B47" s="48" t="s">
        <v>109</v>
      </c>
      <c r="C47" s="22">
        <v>35099.2</v>
      </c>
      <c r="D47" s="22">
        <v>2672.6</v>
      </c>
      <c r="E47" s="26">
        <f t="shared" si="0"/>
        <v>557689</v>
      </c>
      <c r="F47" s="26">
        <f t="shared" si="1"/>
        <v>83932.66666666666</v>
      </c>
      <c r="G47" s="26">
        <f t="shared" si="2"/>
        <v>76289.71590000001</v>
      </c>
      <c r="H47" s="26">
        <f t="shared" si="3"/>
        <v>90.89394979308814</v>
      </c>
      <c r="I47" s="26">
        <f t="shared" si="4"/>
        <v>-548156.1</v>
      </c>
      <c r="J47" s="26">
        <f t="shared" si="5"/>
        <v>-73067.7259</v>
      </c>
      <c r="K47" s="27">
        <v>9532.9</v>
      </c>
      <c r="L47" s="27">
        <v>3221.99</v>
      </c>
      <c r="M47" s="28">
        <f t="shared" si="6"/>
        <v>173321</v>
      </c>
      <c r="N47" s="28">
        <f t="shared" si="7"/>
        <v>20050</v>
      </c>
      <c r="O47" s="28">
        <f t="shared" si="8"/>
        <v>13121.315900000001</v>
      </c>
      <c r="P47" s="28">
        <f t="shared" si="9"/>
        <v>65.44297206982544</v>
      </c>
      <c r="Q47" s="29">
        <f t="shared" si="10"/>
        <v>60100</v>
      </c>
      <c r="R47" s="29">
        <f t="shared" si="11"/>
        <v>5733.333333333333</v>
      </c>
      <c r="S47" s="29">
        <f t="shared" si="12"/>
        <v>7002.2638</v>
      </c>
      <c r="T47" s="30">
        <f t="shared" si="13"/>
        <v>122.13250813953489</v>
      </c>
      <c r="U47" s="22">
        <v>3304.6</v>
      </c>
      <c r="V47" s="66">
        <v>400</v>
      </c>
      <c r="W47" s="21">
        <v>421.1838</v>
      </c>
      <c r="X47" s="22">
        <f t="shared" si="14"/>
        <v>105.29595</v>
      </c>
      <c r="Y47" s="22">
        <v>60500</v>
      </c>
      <c r="Z47" s="22">
        <v>6666.666666666667</v>
      </c>
      <c r="AA47" s="22">
        <v>3238.6271</v>
      </c>
      <c r="AB47" s="22">
        <f t="shared" si="15"/>
        <v>48.5794065</v>
      </c>
      <c r="AC47" s="22">
        <v>56795.4</v>
      </c>
      <c r="AD47" s="22">
        <v>5333.333333333333</v>
      </c>
      <c r="AE47" s="22">
        <v>6581.08</v>
      </c>
      <c r="AF47" s="22">
        <f t="shared" si="16"/>
        <v>123.39525</v>
      </c>
      <c r="AG47" s="22">
        <v>5200</v>
      </c>
      <c r="AH47" s="22">
        <v>866.6666666666666</v>
      </c>
      <c r="AI47" s="22">
        <v>353.64</v>
      </c>
      <c r="AJ47" s="22">
        <f t="shared" si="17"/>
        <v>40.80461538461538</v>
      </c>
      <c r="AK47" s="22">
        <v>3000</v>
      </c>
      <c r="AL47" s="22">
        <v>1000</v>
      </c>
      <c r="AM47" s="22">
        <v>344.7</v>
      </c>
      <c r="AN47" s="22">
        <f t="shared" si="18"/>
        <v>34.47</v>
      </c>
      <c r="AO47" s="22"/>
      <c r="AP47" s="22"/>
      <c r="AQ47" s="22"/>
      <c r="AR47" s="22"/>
      <c r="AS47" s="22"/>
      <c r="AT47" s="22"/>
      <c r="AU47" s="22">
        <v>379010.9</v>
      </c>
      <c r="AV47" s="22">
        <v>63168.4</v>
      </c>
      <c r="AW47" s="22">
        <v>63168.4</v>
      </c>
      <c r="AX47" s="22"/>
      <c r="AY47" s="22"/>
      <c r="AZ47" s="22"/>
      <c r="BA47" s="22"/>
      <c r="BB47" s="22">
        <v>0</v>
      </c>
      <c r="BC47" s="22"/>
      <c r="BD47" s="22"/>
      <c r="BE47" s="22"/>
      <c r="BF47" s="22"/>
      <c r="BG47" s="22"/>
      <c r="BH47" s="22"/>
      <c r="BI47" s="22"/>
      <c r="BJ47" s="28">
        <f t="shared" si="19"/>
        <v>25121</v>
      </c>
      <c r="BK47" s="28">
        <f t="shared" si="20"/>
        <v>3770</v>
      </c>
      <c r="BL47" s="28">
        <f t="shared" si="21"/>
        <v>1876.915</v>
      </c>
      <c r="BM47" s="31">
        <f t="shared" si="22"/>
        <v>49.78554376657825</v>
      </c>
      <c r="BN47" s="22">
        <v>20090.8</v>
      </c>
      <c r="BO47" s="22">
        <v>2933.3333333333335</v>
      </c>
      <c r="BP47" s="22">
        <v>1462.315</v>
      </c>
      <c r="BQ47" s="22">
        <v>2409.2</v>
      </c>
      <c r="BR47" s="22">
        <v>400</v>
      </c>
      <c r="BS47" s="22">
        <v>0</v>
      </c>
      <c r="BT47" s="22"/>
      <c r="BU47" s="22">
        <v>0</v>
      </c>
      <c r="BV47" s="22">
        <v>0</v>
      </c>
      <c r="BW47" s="22">
        <v>2621</v>
      </c>
      <c r="BX47" s="22">
        <v>436.6666666666667</v>
      </c>
      <c r="BY47" s="22">
        <v>414.6</v>
      </c>
      <c r="BZ47" s="22"/>
      <c r="CA47" s="22"/>
      <c r="CB47" s="22"/>
      <c r="CC47" s="22">
        <v>5357.1</v>
      </c>
      <c r="CD47" s="22">
        <v>714.2666666666668</v>
      </c>
      <c r="CE47" s="22">
        <v>0</v>
      </c>
      <c r="CF47" s="22">
        <v>200</v>
      </c>
      <c r="CG47" s="22">
        <v>13.333333333333334</v>
      </c>
      <c r="CH47" s="22">
        <v>51.3</v>
      </c>
      <c r="CI47" s="22">
        <v>19050</v>
      </c>
      <c r="CJ47" s="22">
        <v>2000</v>
      </c>
      <c r="CK47" s="22">
        <v>253.87</v>
      </c>
      <c r="CL47" s="22">
        <v>6000</v>
      </c>
      <c r="CM47" s="22">
        <v>1000</v>
      </c>
      <c r="CN47" s="22">
        <v>89.3</v>
      </c>
      <c r="CO47" s="22">
        <v>100</v>
      </c>
      <c r="CP47" s="22">
        <v>0</v>
      </c>
      <c r="CQ47" s="22">
        <v>0</v>
      </c>
      <c r="CR47" s="22">
        <v>50</v>
      </c>
      <c r="CS47" s="22">
        <v>0</v>
      </c>
      <c r="CT47" s="22">
        <v>0</v>
      </c>
      <c r="CU47" s="22"/>
      <c r="CV47" s="22"/>
      <c r="CW47" s="22"/>
      <c r="CX47" s="22"/>
      <c r="CY47" s="22">
        <v>0</v>
      </c>
      <c r="CZ47" s="57">
        <v>0</v>
      </c>
      <c r="DA47" s="22"/>
      <c r="DB47" s="26">
        <f t="shared" si="23"/>
        <v>557689</v>
      </c>
      <c r="DC47" s="26">
        <f t="shared" si="24"/>
        <v>83932.66666666666</v>
      </c>
      <c r="DD47" s="26">
        <f t="shared" si="25"/>
        <v>76289.71590000001</v>
      </c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>
        <v>102000</v>
      </c>
      <c r="DU47" s="22">
        <v>0</v>
      </c>
      <c r="DV47" s="22">
        <v>0</v>
      </c>
      <c r="DW47" s="22"/>
      <c r="DX47" s="32">
        <f t="shared" si="26"/>
        <v>102000</v>
      </c>
      <c r="DY47" s="32">
        <f t="shared" si="27"/>
        <v>0</v>
      </c>
      <c r="DZ47" s="32">
        <f t="shared" si="28"/>
        <v>0</v>
      </c>
    </row>
    <row r="48" spans="1:130" ht="17.25">
      <c r="A48" s="19">
        <v>39</v>
      </c>
      <c r="B48" s="48" t="s">
        <v>113</v>
      </c>
      <c r="C48" s="22">
        <v>11760.5</v>
      </c>
      <c r="D48" s="22">
        <v>0</v>
      </c>
      <c r="E48" s="26">
        <f t="shared" si="0"/>
        <v>72651.5</v>
      </c>
      <c r="F48" s="26">
        <f t="shared" si="1"/>
        <v>12884.733333333334</v>
      </c>
      <c r="G48" s="26">
        <f t="shared" si="2"/>
        <v>9826.447</v>
      </c>
      <c r="H48" s="26">
        <f t="shared" si="3"/>
        <v>76.2642636505218</v>
      </c>
      <c r="I48" s="26">
        <f t="shared" si="4"/>
        <v>-62300.6</v>
      </c>
      <c r="J48" s="26">
        <f t="shared" si="5"/>
        <v>-7184.341</v>
      </c>
      <c r="K48" s="27">
        <v>10350.9</v>
      </c>
      <c r="L48" s="27">
        <v>2642.106</v>
      </c>
      <c r="M48" s="28">
        <f t="shared" si="6"/>
        <v>40872.2</v>
      </c>
      <c r="N48" s="28">
        <f t="shared" si="7"/>
        <v>7588.133333333333</v>
      </c>
      <c r="O48" s="28">
        <f t="shared" si="8"/>
        <v>4529.847</v>
      </c>
      <c r="P48" s="28">
        <f t="shared" si="9"/>
        <v>59.69646026251515</v>
      </c>
      <c r="Q48" s="29">
        <f t="shared" si="10"/>
        <v>5333.8</v>
      </c>
      <c r="R48" s="29">
        <f t="shared" si="11"/>
        <v>1199.3333333333335</v>
      </c>
      <c r="S48" s="29">
        <f t="shared" si="12"/>
        <v>812.715</v>
      </c>
      <c r="T48" s="30">
        <f t="shared" si="13"/>
        <v>67.76389660922734</v>
      </c>
      <c r="U48" s="22">
        <v>76.8</v>
      </c>
      <c r="V48" s="66">
        <v>7.666666666666667</v>
      </c>
      <c r="W48" s="21">
        <v>29.876</v>
      </c>
      <c r="X48" s="22">
        <f t="shared" si="14"/>
        <v>389.68695652173915</v>
      </c>
      <c r="Y48" s="22">
        <v>9253.8</v>
      </c>
      <c r="Z48" s="22">
        <v>1900.4666666666665</v>
      </c>
      <c r="AA48" s="22">
        <v>859.432</v>
      </c>
      <c r="AB48" s="22">
        <f t="shared" si="15"/>
        <v>45.22215596169362</v>
      </c>
      <c r="AC48" s="22">
        <v>5257</v>
      </c>
      <c r="AD48" s="22">
        <v>1191.6666666666667</v>
      </c>
      <c r="AE48" s="22">
        <v>782.839</v>
      </c>
      <c r="AF48" s="22">
        <f t="shared" si="16"/>
        <v>65.69278321678321</v>
      </c>
      <c r="AG48" s="22">
        <v>40</v>
      </c>
      <c r="AH48" s="22">
        <v>6.333333333333333</v>
      </c>
      <c r="AI48" s="22">
        <v>0</v>
      </c>
      <c r="AJ48" s="22">
        <f t="shared" si="17"/>
        <v>0</v>
      </c>
      <c r="AK48" s="22"/>
      <c r="AL48" s="22">
        <v>0</v>
      </c>
      <c r="AM48" s="22">
        <v>0</v>
      </c>
      <c r="AN48" s="22" t="e">
        <f t="shared" si="18"/>
        <v>#DIV/0!</v>
      </c>
      <c r="AO48" s="22"/>
      <c r="AP48" s="22"/>
      <c r="AQ48" s="22"/>
      <c r="AR48" s="22"/>
      <c r="AS48" s="22"/>
      <c r="AT48" s="22"/>
      <c r="AU48" s="22">
        <v>31779.3</v>
      </c>
      <c r="AV48" s="22">
        <v>5296.6</v>
      </c>
      <c r="AW48" s="22">
        <v>5296.6</v>
      </c>
      <c r="AX48" s="22"/>
      <c r="AY48" s="22"/>
      <c r="AZ48" s="22"/>
      <c r="BA48" s="22"/>
      <c r="BB48" s="22">
        <v>0</v>
      </c>
      <c r="BC48" s="22"/>
      <c r="BD48" s="22"/>
      <c r="BE48" s="22"/>
      <c r="BF48" s="22"/>
      <c r="BG48" s="22"/>
      <c r="BH48" s="22"/>
      <c r="BI48" s="22"/>
      <c r="BJ48" s="28">
        <f t="shared" si="19"/>
        <v>24844.6</v>
      </c>
      <c r="BK48" s="28">
        <f t="shared" si="20"/>
        <v>4282</v>
      </c>
      <c r="BL48" s="28">
        <f t="shared" si="21"/>
        <v>2857.7</v>
      </c>
      <c r="BM48" s="31">
        <f t="shared" si="22"/>
        <v>66.73750583839328</v>
      </c>
      <c r="BN48" s="22"/>
      <c r="BO48" s="22">
        <v>0</v>
      </c>
      <c r="BP48" s="22">
        <v>2857.7</v>
      </c>
      <c r="BQ48" s="22">
        <v>22344.6</v>
      </c>
      <c r="BR48" s="22">
        <v>4282</v>
      </c>
      <c r="BS48" s="22">
        <v>0</v>
      </c>
      <c r="BT48" s="22"/>
      <c r="BU48" s="22">
        <v>0</v>
      </c>
      <c r="BV48" s="22">
        <v>0</v>
      </c>
      <c r="BW48" s="22">
        <v>2500</v>
      </c>
      <c r="BX48" s="22">
        <v>0</v>
      </c>
      <c r="BY48" s="22">
        <v>0</v>
      </c>
      <c r="BZ48" s="22"/>
      <c r="CA48" s="22"/>
      <c r="CB48" s="22"/>
      <c r="CC48" s="22"/>
      <c r="CD48" s="22">
        <v>0</v>
      </c>
      <c r="CE48" s="22">
        <v>0</v>
      </c>
      <c r="CF48" s="22"/>
      <c r="CG48" s="22">
        <v>0</v>
      </c>
      <c r="CH48" s="22">
        <v>0</v>
      </c>
      <c r="CI48" s="22">
        <v>1400</v>
      </c>
      <c r="CJ48" s="22">
        <v>200</v>
      </c>
      <c r="CK48" s="22">
        <v>0</v>
      </c>
      <c r="CL48" s="22">
        <v>500</v>
      </c>
      <c r="CM48" s="22">
        <v>83.33333333333333</v>
      </c>
      <c r="CN48" s="22">
        <v>0</v>
      </c>
      <c r="CO48" s="22"/>
      <c r="CP48" s="22">
        <v>0</v>
      </c>
      <c r="CQ48" s="22">
        <v>0</v>
      </c>
      <c r="CR48" s="22"/>
      <c r="CS48" s="22">
        <v>0</v>
      </c>
      <c r="CT48" s="22">
        <v>0</v>
      </c>
      <c r="CU48" s="22"/>
      <c r="CV48" s="22"/>
      <c r="CW48" s="22"/>
      <c r="CX48" s="22"/>
      <c r="CY48" s="22">
        <v>0</v>
      </c>
      <c r="CZ48" s="57">
        <v>0</v>
      </c>
      <c r="DA48" s="22"/>
      <c r="DB48" s="26">
        <f t="shared" si="23"/>
        <v>72651.5</v>
      </c>
      <c r="DC48" s="26">
        <f t="shared" si="24"/>
        <v>12884.733333333334</v>
      </c>
      <c r="DD48" s="26">
        <f t="shared" si="25"/>
        <v>9826.447</v>
      </c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>
        <v>0</v>
      </c>
      <c r="DU48" s="22">
        <v>0</v>
      </c>
      <c r="DV48" s="22">
        <v>0</v>
      </c>
      <c r="DW48" s="22"/>
      <c r="DX48" s="32">
        <f t="shared" si="26"/>
        <v>0</v>
      </c>
      <c r="DY48" s="32">
        <f t="shared" si="27"/>
        <v>0</v>
      </c>
      <c r="DZ48" s="32">
        <f t="shared" si="28"/>
        <v>0</v>
      </c>
    </row>
    <row r="49" spans="1:130" ht="17.25">
      <c r="A49" s="19">
        <v>40</v>
      </c>
      <c r="B49" s="48" t="s">
        <v>96</v>
      </c>
      <c r="C49" s="22">
        <v>14139.6</v>
      </c>
      <c r="D49" s="22">
        <v>0</v>
      </c>
      <c r="E49" s="26">
        <f t="shared" si="0"/>
        <v>142488.1</v>
      </c>
      <c r="F49" s="26">
        <f t="shared" si="1"/>
        <v>19716.6</v>
      </c>
      <c r="G49" s="26">
        <f t="shared" si="2"/>
        <v>20122.4983</v>
      </c>
      <c r="H49" s="26">
        <f t="shared" si="3"/>
        <v>102.05866275118429</v>
      </c>
      <c r="I49" s="26">
        <f t="shared" si="4"/>
        <v>-96566.40000000001</v>
      </c>
      <c r="J49" s="26">
        <f t="shared" si="5"/>
        <v>-746.7692999999999</v>
      </c>
      <c r="K49" s="27">
        <v>45921.7</v>
      </c>
      <c r="L49" s="27">
        <v>19375.729</v>
      </c>
      <c r="M49" s="28">
        <f t="shared" si="6"/>
        <v>54692.5</v>
      </c>
      <c r="N49" s="28">
        <f t="shared" si="7"/>
        <v>5083.95</v>
      </c>
      <c r="O49" s="28">
        <f t="shared" si="8"/>
        <v>6059.2983</v>
      </c>
      <c r="P49" s="28">
        <f t="shared" si="9"/>
        <v>119.18485232938956</v>
      </c>
      <c r="Q49" s="29">
        <f t="shared" si="10"/>
        <v>12277.5</v>
      </c>
      <c r="R49" s="29">
        <f t="shared" si="11"/>
        <v>1227.75</v>
      </c>
      <c r="S49" s="29">
        <f t="shared" si="12"/>
        <v>1546.5256</v>
      </c>
      <c r="T49" s="30">
        <f t="shared" si="13"/>
        <v>125.96421095499896</v>
      </c>
      <c r="U49" s="22">
        <v>500.4</v>
      </c>
      <c r="V49" s="66">
        <v>50.03999999999999</v>
      </c>
      <c r="W49" s="21">
        <v>185.234</v>
      </c>
      <c r="X49" s="22">
        <f t="shared" si="14"/>
        <v>370.1718625099921</v>
      </c>
      <c r="Y49" s="22">
        <v>20486</v>
      </c>
      <c r="Z49" s="22">
        <v>2048.6</v>
      </c>
      <c r="AA49" s="22">
        <v>2522.2127</v>
      </c>
      <c r="AB49" s="22">
        <f t="shared" si="15"/>
        <v>123.11884701747535</v>
      </c>
      <c r="AC49" s="22">
        <v>11777.1</v>
      </c>
      <c r="AD49" s="22">
        <v>1177.71</v>
      </c>
      <c r="AE49" s="22">
        <v>1361.2916</v>
      </c>
      <c r="AF49" s="22">
        <f t="shared" si="16"/>
        <v>115.58801402722231</v>
      </c>
      <c r="AG49" s="22">
        <v>1023</v>
      </c>
      <c r="AH49" s="22">
        <v>170.5</v>
      </c>
      <c r="AI49" s="22">
        <v>125.6</v>
      </c>
      <c r="AJ49" s="22">
        <f t="shared" si="17"/>
        <v>73.66568914956011</v>
      </c>
      <c r="AK49" s="22">
        <v>280</v>
      </c>
      <c r="AL49" s="22">
        <v>46.666666666666664</v>
      </c>
      <c r="AM49" s="22">
        <v>54</v>
      </c>
      <c r="AN49" s="22">
        <f t="shared" si="18"/>
        <v>115.71428571428572</v>
      </c>
      <c r="AO49" s="22"/>
      <c r="AP49" s="22"/>
      <c r="AQ49" s="22"/>
      <c r="AR49" s="22"/>
      <c r="AS49" s="22"/>
      <c r="AT49" s="22"/>
      <c r="AU49" s="22">
        <v>84378.9</v>
      </c>
      <c r="AV49" s="22">
        <v>14063.2</v>
      </c>
      <c r="AW49" s="22">
        <v>14063.2</v>
      </c>
      <c r="AX49" s="22"/>
      <c r="AY49" s="22"/>
      <c r="AZ49" s="22"/>
      <c r="BA49" s="22"/>
      <c r="BB49" s="22">
        <v>0</v>
      </c>
      <c r="BC49" s="22"/>
      <c r="BD49" s="22"/>
      <c r="BE49" s="22"/>
      <c r="BF49" s="22"/>
      <c r="BG49" s="22"/>
      <c r="BH49" s="22"/>
      <c r="BI49" s="22"/>
      <c r="BJ49" s="28">
        <f t="shared" si="19"/>
        <v>14697</v>
      </c>
      <c r="BK49" s="28">
        <f t="shared" si="20"/>
        <v>937.1</v>
      </c>
      <c r="BL49" s="28">
        <f t="shared" si="21"/>
        <v>1022.21</v>
      </c>
      <c r="BM49" s="31">
        <f t="shared" si="22"/>
        <v>109.0822751040444</v>
      </c>
      <c r="BN49" s="22">
        <v>1926</v>
      </c>
      <c r="BO49" s="22">
        <v>192.6</v>
      </c>
      <c r="BP49" s="22">
        <v>422.36</v>
      </c>
      <c r="BQ49" s="22">
        <v>6885</v>
      </c>
      <c r="BR49" s="22">
        <v>688.5</v>
      </c>
      <c r="BS49" s="22">
        <v>555.85</v>
      </c>
      <c r="BT49" s="22"/>
      <c r="BU49" s="22">
        <v>0</v>
      </c>
      <c r="BV49" s="22">
        <v>0</v>
      </c>
      <c r="BW49" s="22">
        <v>5886</v>
      </c>
      <c r="BX49" s="22">
        <v>56</v>
      </c>
      <c r="BY49" s="22">
        <v>44</v>
      </c>
      <c r="BZ49" s="22"/>
      <c r="CA49" s="22"/>
      <c r="CB49" s="22"/>
      <c r="CC49" s="22">
        <v>3416.7</v>
      </c>
      <c r="CD49" s="22">
        <v>569.4499999999999</v>
      </c>
      <c r="CE49" s="22">
        <v>0</v>
      </c>
      <c r="CF49" s="22"/>
      <c r="CG49" s="22">
        <v>0</v>
      </c>
      <c r="CH49" s="22">
        <v>0</v>
      </c>
      <c r="CI49" s="22">
        <v>5929</v>
      </c>
      <c r="CJ49" s="22">
        <v>653.3333333333334</v>
      </c>
      <c r="CK49" s="22">
        <v>788.75</v>
      </c>
      <c r="CL49" s="22">
        <v>2789</v>
      </c>
      <c r="CM49" s="22">
        <v>464.8333333333333</v>
      </c>
      <c r="CN49" s="22">
        <v>253</v>
      </c>
      <c r="CO49" s="22"/>
      <c r="CP49" s="22">
        <v>0</v>
      </c>
      <c r="CQ49" s="22">
        <v>0</v>
      </c>
      <c r="CR49" s="22"/>
      <c r="CS49" s="22">
        <v>0</v>
      </c>
      <c r="CT49" s="22">
        <v>0</v>
      </c>
      <c r="CU49" s="22"/>
      <c r="CV49" s="22"/>
      <c r="CW49" s="22"/>
      <c r="CX49" s="22"/>
      <c r="CY49" s="22">
        <v>0</v>
      </c>
      <c r="CZ49" s="57">
        <v>0</v>
      </c>
      <c r="DA49" s="22"/>
      <c r="DB49" s="26">
        <f t="shared" si="23"/>
        <v>142488.1</v>
      </c>
      <c r="DC49" s="26">
        <f t="shared" si="24"/>
        <v>19716.6</v>
      </c>
      <c r="DD49" s="26">
        <f t="shared" si="25"/>
        <v>20122.4983</v>
      </c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>
        <v>0</v>
      </c>
      <c r="DU49" s="22">
        <v>0</v>
      </c>
      <c r="DV49" s="22">
        <v>0</v>
      </c>
      <c r="DW49" s="22"/>
      <c r="DX49" s="32">
        <f t="shared" si="26"/>
        <v>0</v>
      </c>
      <c r="DY49" s="32">
        <f t="shared" si="27"/>
        <v>0</v>
      </c>
      <c r="DZ49" s="32">
        <f t="shared" si="28"/>
        <v>0</v>
      </c>
    </row>
    <row r="50" spans="1:130" ht="17.25">
      <c r="A50" s="19">
        <v>41</v>
      </c>
      <c r="B50" s="48" t="s">
        <v>97</v>
      </c>
      <c r="C50" s="25">
        <v>22294.3</v>
      </c>
      <c r="D50" s="25">
        <v>0</v>
      </c>
      <c r="E50" s="26">
        <f t="shared" si="0"/>
        <v>194992.4</v>
      </c>
      <c r="F50" s="26">
        <f t="shared" si="1"/>
        <v>30668.6</v>
      </c>
      <c r="G50" s="26">
        <f t="shared" si="2"/>
        <v>26582.236999999997</v>
      </c>
      <c r="H50" s="26">
        <f t="shared" si="3"/>
        <v>86.67574326835916</v>
      </c>
      <c r="I50" s="26">
        <f t="shared" si="4"/>
        <v>-153255</v>
      </c>
      <c r="J50" s="26">
        <f t="shared" si="5"/>
        <v>-11366.059999999998</v>
      </c>
      <c r="K50" s="25">
        <v>41737.4</v>
      </c>
      <c r="L50" s="25">
        <v>15216.177</v>
      </c>
      <c r="M50" s="28">
        <f t="shared" si="6"/>
        <v>65816</v>
      </c>
      <c r="N50" s="28">
        <f t="shared" si="7"/>
        <v>9139.233333333332</v>
      </c>
      <c r="O50" s="28">
        <f t="shared" si="8"/>
        <v>5767.137</v>
      </c>
      <c r="P50" s="28">
        <f t="shared" si="9"/>
        <v>63.10307210305752</v>
      </c>
      <c r="Q50" s="29">
        <f t="shared" si="10"/>
        <v>20848.100000000002</v>
      </c>
      <c r="R50" s="29">
        <f t="shared" si="11"/>
        <v>3391.35</v>
      </c>
      <c r="S50" s="29">
        <f t="shared" si="12"/>
        <v>2752.052</v>
      </c>
      <c r="T50" s="30">
        <f t="shared" si="13"/>
        <v>81.14915888952777</v>
      </c>
      <c r="U50" s="25">
        <v>980.9</v>
      </c>
      <c r="V50" s="66">
        <v>163.48333333333332</v>
      </c>
      <c r="W50" s="25">
        <v>410.809</v>
      </c>
      <c r="X50" s="22">
        <f t="shared" si="14"/>
        <v>251.28494239983695</v>
      </c>
      <c r="Y50" s="25">
        <v>24182.5</v>
      </c>
      <c r="Z50" s="25">
        <v>2368.266666666667</v>
      </c>
      <c r="AA50" s="25">
        <v>1368.315</v>
      </c>
      <c r="AB50" s="22">
        <f t="shared" si="15"/>
        <v>57.777066208760274</v>
      </c>
      <c r="AC50" s="25">
        <v>19867.2</v>
      </c>
      <c r="AD50" s="25">
        <v>3227.866666666667</v>
      </c>
      <c r="AE50" s="25">
        <v>2341.243</v>
      </c>
      <c r="AF50" s="22">
        <f t="shared" si="16"/>
        <v>72.53220909579082</v>
      </c>
      <c r="AG50" s="25">
        <v>3034.7</v>
      </c>
      <c r="AH50" s="25">
        <v>503.3333333333333</v>
      </c>
      <c r="AI50" s="25">
        <v>553.74</v>
      </c>
      <c r="AJ50" s="22">
        <f t="shared" si="17"/>
        <v>110.01456953642386</v>
      </c>
      <c r="AK50" s="25">
        <v>900</v>
      </c>
      <c r="AL50" s="25">
        <v>150</v>
      </c>
      <c r="AM50" s="25">
        <v>220.3</v>
      </c>
      <c r="AN50" s="22">
        <f t="shared" si="18"/>
        <v>146.86666666666667</v>
      </c>
      <c r="AO50" s="25"/>
      <c r="AP50" s="25"/>
      <c r="AQ50" s="25"/>
      <c r="AR50" s="22"/>
      <c r="AS50" s="25"/>
      <c r="AT50" s="22"/>
      <c r="AU50" s="25">
        <v>125613.8</v>
      </c>
      <c r="AV50" s="22">
        <v>20935.6</v>
      </c>
      <c r="AW50" s="22">
        <v>20935.6</v>
      </c>
      <c r="AX50" s="22"/>
      <c r="AY50" s="22"/>
      <c r="AZ50" s="22"/>
      <c r="BA50" s="25"/>
      <c r="BB50" s="22">
        <v>0</v>
      </c>
      <c r="BC50" s="25"/>
      <c r="BD50" s="25"/>
      <c r="BE50" s="25"/>
      <c r="BF50" s="25"/>
      <c r="BG50" s="25"/>
      <c r="BH50" s="25"/>
      <c r="BI50" s="25"/>
      <c r="BJ50" s="28">
        <f t="shared" si="19"/>
        <v>11207.3</v>
      </c>
      <c r="BK50" s="28">
        <f t="shared" si="20"/>
        <v>1867.8833333333332</v>
      </c>
      <c r="BL50" s="28">
        <f t="shared" si="21"/>
        <v>763.25</v>
      </c>
      <c r="BM50" s="31">
        <f t="shared" si="22"/>
        <v>40.86175974587992</v>
      </c>
      <c r="BN50" s="25">
        <v>8657.3</v>
      </c>
      <c r="BO50" s="25">
        <v>1442.8833333333332</v>
      </c>
      <c r="BP50" s="25">
        <v>508.57</v>
      </c>
      <c r="BQ50" s="25"/>
      <c r="BR50" s="25">
        <v>0</v>
      </c>
      <c r="BS50" s="25">
        <v>0</v>
      </c>
      <c r="BT50" s="25">
        <v>750</v>
      </c>
      <c r="BU50" s="25">
        <v>125</v>
      </c>
      <c r="BV50" s="25">
        <v>60</v>
      </c>
      <c r="BW50" s="25">
        <v>1800</v>
      </c>
      <c r="BX50" s="25">
        <v>300</v>
      </c>
      <c r="BY50" s="25">
        <v>194.68</v>
      </c>
      <c r="BZ50" s="25"/>
      <c r="CA50" s="25"/>
      <c r="CB50" s="25"/>
      <c r="CC50" s="25">
        <v>3562.6</v>
      </c>
      <c r="CD50" s="25">
        <v>593.7666666666667</v>
      </c>
      <c r="CE50" s="25">
        <v>-120.5</v>
      </c>
      <c r="CF50" s="25"/>
      <c r="CG50" s="25">
        <v>0</v>
      </c>
      <c r="CH50" s="25">
        <v>60</v>
      </c>
      <c r="CI50" s="25">
        <v>5623.4</v>
      </c>
      <c r="CJ50" s="25">
        <v>855.0666666666666</v>
      </c>
      <c r="CK50" s="25">
        <v>39.48</v>
      </c>
      <c r="CL50" s="25">
        <v>1500</v>
      </c>
      <c r="CM50" s="25">
        <v>250</v>
      </c>
      <c r="CN50" s="25">
        <v>12</v>
      </c>
      <c r="CO50" s="25"/>
      <c r="CP50" s="25">
        <v>0</v>
      </c>
      <c r="CQ50" s="25">
        <v>0</v>
      </c>
      <c r="CR50" s="25">
        <v>20</v>
      </c>
      <c r="CS50" s="25">
        <v>3.3333333333333335</v>
      </c>
      <c r="CT50" s="25">
        <v>0</v>
      </c>
      <c r="CU50" s="25"/>
      <c r="CV50" s="25"/>
      <c r="CW50" s="25"/>
      <c r="CX50" s="46"/>
      <c r="CY50" s="25">
        <v>0</v>
      </c>
      <c r="CZ50" s="57">
        <v>10</v>
      </c>
      <c r="DA50" s="25"/>
      <c r="DB50" s="26">
        <f t="shared" si="23"/>
        <v>194992.4</v>
      </c>
      <c r="DC50" s="26">
        <f t="shared" si="24"/>
        <v>30668.6</v>
      </c>
      <c r="DD50" s="26">
        <f t="shared" si="25"/>
        <v>26582.236999999997</v>
      </c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>
        <v>0</v>
      </c>
      <c r="DU50" s="25">
        <v>0</v>
      </c>
      <c r="DV50" s="25">
        <v>0</v>
      </c>
      <c r="DW50" s="25"/>
      <c r="DX50" s="32">
        <f t="shared" si="26"/>
        <v>0</v>
      </c>
      <c r="DY50" s="32">
        <f t="shared" si="27"/>
        <v>0</v>
      </c>
      <c r="DZ50" s="32">
        <f t="shared" si="28"/>
        <v>0</v>
      </c>
    </row>
    <row r="51" spans="1:130" ht="17.25">
      <c r="A51" s="19">
        <v>42</v>
      </c>
      <c r="B51" s="48" t="s">
        <v>98</v>
      </c>
      <c r="C51" s="25">
        <v>23763.5</v>
      </c>
      <c r="D51" s="25">
        <v>0</v>
      </c>
      <c r="E51" s="26">
        <f t="shared" si="0"/>
        <v>106371.70000000001</v>
      </c>
      <c r="F51" s="26">
        <f t="shared" si="1"/>
        <v>17567.4</v>
      </c>
      <c r="G51" s="26">
        <f t="shared" si="2"/>
        <v>14183.227</v>
      </c>
      <c r="H51" s="26">
        <f t="shared" si="3"/>
        <v>80.7360622516707</v>
      </c>
      <c r="I51" s="26">
        <f t="shared" si="4"/>
        <v>-100592.1</v>
      </c>
      <c r="J51" s="26">
        <f t="shared" si="5"/>
        <v>-12113.875</v>
      </c>
      <c r="K51" s="25">
        <v>5779.6</v>
      </c>
      <c r="L51" s="25">
        <v>2069.352</v>
      </c>
      <c r="M51" s="28">
        <f t="shared" si="6"/>
        <v>36768.7</v>
      </c>
      <c r="N51" s="28">
        <f t="shared" si="7"/>
        <v>5966.800000000001</v>
      </c>
      <c r="O51" s="28">
        <f t="shared" si="8"/>
        <v>2582.627</v>
      </c>
      <c r="P51" s="28">
        <f t="shared" si="9"/>
        <v>43.28328417242072</v>
      </c>
      <c r="Q51" s="29">
        <f t="shared" si="10"/>
        <v>9861.5</v>
      </c>
      <c r="R51" s="29">
        <f t="shared" si="11"/>
        <v>1633.3333333333333</v>
      </c>
      <c r="S51" s="29">
        <f t="shared" si="12"/>
        <v>1380.127</v>
      </c>
      <c r="T51" s="30">
        <f t="shared" si="13"/>
        <v>84.49757142857143</v>
      </c>
      <c r="U51" s="25">
        <v>250.1</v>
      </c>
      <c r="V51" s="66">
        <v>33.333333333333336</v>
      </c>
      <c r="W51" s="25">
        <v>15.685</v>
      </c>
      <c r="X51" s="22">
        <f t="shared" si="14"/>
        <v>47.055</v>
      </c>
      <c r="Y51" s="25">
        <v>16408.6</v>
      </c>
      <c r="Z51" s="25">
        <v>2666.6666666666665</v>
      </c>
      <c r="AA51" s="25">
        <v>1042.1</v>
      </c>
      <c r="AB51" s="22">
        <f t="shared" si="15"/>
        <v>39.07875</v>
      </c>
      <c r="AC51" s="25">
        <v>9611.4</v>
      </c>
      <c r="AD51" s="25">
        <v>1600</v>
      </c>
      <c r="AE51" s="25">
        <v>1364.442</v>
      </c>
      <c r="AF51" s="22">
        <f t="shared" si="16"/>
        <v>85.277625</v>
      </c>
      <c r="AG51" s="25">
        <v>300</v>
      </c>
      <c r="AH51" s="25">
        <v>66.66666666666667</v>
      </c>
      <c r="AI51" s="25">
        <v>0</v>
      </c>
      <c r="AJ51" s="22">
        <f t="shared" si="17"/>
        <v>0</v>
      </c>
      <c r="AK51" s="25"/>
      <c r="AL51" s="25">
        <v>0</v>
      </c>
      <c r="AM51" s="25">
        <v>0</v>
      </c>
      <c r="AN51" s="22" t="e">
        <f t="shared" si="18"/>
        <v>#DIV/0!</v>
      </c>
      <c r="AO51" s="25"/>
      <c r="AP51" s="25"/>
      <c r="AQ51" s="25"/>
      <c r="AR51" s="22"/>
      <c r="AS51" s="25"/>
      <c r="AT51" s="22"/>
      <c r="AU51" s="25">
        <v>69603</v>
      </c>
      <c r="AV51" s="22">
        <v>11600.6</v>
      </c>
      <c r="AW51" s="22">
        <v>11600.6</v>
      </c>
      <c r="AX51" s="22"/>
      <c r="AY51" s="22"/>
      <c r="AZ51" s="22"/>
      <c r="BA51" s="25"/>
      <c r="BB51" s="22">
        <v>0</v>
      </c>
      <c r="BC51" s="25"/>
      <c r="BD51" s="25"/>
      <c r="BE51" s="25"/>
      <c r="BF51" s="25"/>
      <c r="BG51" s="25"/>
      <c r="BH51" s="25"/>
      <c r="BI51" s="25"/>
      <c r="BJ51" s="28">
        <f t="shared" si="19"/>
        <v>9718.6</v>
      </c>
      <c r="BK51" s="28">
        <f t="shared" si="20"/>
        <v>1533.4666666666667</v>
      </c>
      <c r="BL51" s="28">
        <f t="shared" si="21"/>
        <v>160.4</v>
      </c>
      <c r="BM51" s="31">
        <f t="shared" si="22"/>
        <v>10.459960003477958</v>
      </c>
      <c r="BN51" s="25">
        <v>5518.6</v>
      </c>
      <c r="BO51" s="25">
        <v>866.8000000000001</v>
      </c>
      <c r="BP51" s="25">
        <v>160.4</v>
      </c>
      <c r="BQ51" s="25"/>
      <c r="BR51" s="25">
        <v>0</v>
      </c>
      <c r="BS51" s="25">
        <v>0</v>
      </c>
      <c r="BT51" s="25"/>
      <c r="BU51" s="25">
        <v>0</v>
      </c>
      <c r="BV51" s="25">
        <v>0</v>
      </c>
      <c r="BW51" s="25">
        <v>4200</v>
      </c>
      <c r="BX51" s="25">
        <v>666.6666666666666</v>
      </c>
      <c r="BY51" s="25">
        <v>0</v>
      </c>
      <c r="BZ51" s="25"/>
      <c r="CA51" s="25"/>
      <c r="CB51" s="25"/>
      <c r="CC51" s="25"/>
      <c r="CD51" s="25">
        <v>0</v>
      </c>
      <c r="CE51" s="25">
        <v>0</v>
      </c>
      <c r="CF51" s="25"/>
      <c r="CG51" s="25">
        <v>0</v>
      </c>
      <c r="CH51" s="25">
        <v>0</v>
      </c>
      <c r="CI51" s="25">
        <v>480</v>
      </c>
      <c r="CJ51" s="25">
        <v>66.66666666666667</v>
      </c>
      <c r="CK51" s="25">
        <v>0</v>
      </c>
      <c r="CL51" s="25">
        <v>480</v>
      </c>
      <c r="CM51" s="25">
        <v>80</v>
      </c>
      <c r="CN51" s="25">
        <v>0</v>
      </c>
      <c r="CO51" s="25"/>
      <c r="CP51" s="25">
        <v>0</v>
      </c>
      <c r="CQ51" s="25">
        <v>0</v>
      </c>
      <c r="CR51" s="25"/>
      <c r="CS51" s="25">
        <v>0</v>
      </c>
      <c r="CT51" s="25">
        <v>0</v>
      </c>
      <c r="CU51" s="25"/>
      <c r="CV51" s="25"/>
      <c r="CW51" s="25"/>
      <c r="CX51" s="25"/>
      <c r="CY51" s="25">
        <v>0</v>
      </c>
      <c r="CZ51" s="57">
        <v>0</v>
      </c>
      <c r="DA51" s="25"/>
      <c r="DB51" s="26">
        <f t="shared" si="23"/>
        <v>106371.70000000001</v>
      </c>
      <c r="DC51" s="26">
        <f t="shared" si="24"/>
        <v>17567.4</v>
      </c>
      <c r="DD51" s="26">
        <f t="shared" si="25"/>
        <v>14183.227</v>
      </c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>
        <v>0</v>
      </c>
      <c r="DU51" s="25">
        <v>0</v>
      </c>
      <c r="DV51" s="25">
        <v>0</v>
      </c>
      <c r="DW51" s="25"/>
      <c r="DX51" s="32">
        <f t="shared" si="26"/>
        <v>0</v>
      </c>
      <c r="DY51" s="32">
        <f t="shared" si="27"/>
        <v>0</v>
      </c>
      <c r="DZ51" s="32">
        <f t="shared" si="28"/>
        <v>0</v>
      </c>
    </row>
    <row r="52" spans="1:130" s="15" customFormat="1" ht="17.25">
      <c r="A52" s="71" t="s">
        <v>112</v>
      </c>
      <c r="B52" s="72"/>
      <c r="C52" s="34">
        <f>SUM(C10:C51)</f>
        <v>415089.3999999999</v>
      </c>
      <c r="D52" s="34">
        <f>SUM(D10:D51)</f>
        <v>116039.79999999999</v>
      </c>
      <c r="E52" s="34">
        <f>SUM(E10:E51)</f>
        <v>7086412.599999998</v>
      </c>
      <c r="F52" s="34">
        <f>SUM(F10:F51)</f>
        <v>1135762.3333333333</v>
      </c>
      <c r="G52" s="34">
        <f>SUM(G10:G51)</f>
        <v>1037890.8997</v>
      </c>
      <c r="H52" s="34">
        <f t="shared" si="3"/>
        <v>91.38275405329811</v>
      </c>
      <c r="I52" s="34">
        <f aca="true" t="shared" si="29" ref="I52:O52">SUM(I10:I51)</f>
        <v>-2929130.15</v>
      </c>
      <c r="J52" s="34">
        <f t="shared" si="29"/>
        <v>541445.2717999998</v>
      </c>
      <c r="K52" s="34">
        <f t="shared" si="29"/>
        <v>4157282.4500000016</v>
      </c>
      <c r="L52" s="34">
        <f t="shared" si="29"/>
        <v>1579336.1715000006</v>
      </c>
      <c r="M52" s="34">
        <f t="shared" si="29"/>
        <v>2562622.6000000006</v>
      </c>
      <c r="N52" s="34">
        <f t="shared" si="29"/>
        <v>382003.1833333331</v>
      </c>
      <c r="O52" s="34">
        <f t="shared" si="29"/>
        <v>295322.88570000004</v>
      </c>
      <c r="P52" s="34">
        <f>O52/N52*100</f>
        <v>77.30901170064426</v>
      </c>
      <c r="Q52" s="34">
        <f>SUM(Q10:Q51)</f>
        <v>935431.6999999997</v>
      </c>
      <c r="R52" s="34">
        <f>SUM(R10:R51)</f>
        <v>138516.36666666667</v>
      </c>
      <c r="S52" s="34">
        <f>SUM(S10:S51)</f>
        <v>124950.10069999997</v>
      </c>
      <c r="T52" s="34">
        <f>S52/R52*100</f>
        <v>90.2060194812117</v>
      </c>
      <c r="U52" s="34">
        <f>SUM(U10:U51)</f>
        <v>121683.30000000002</v>
      </c>
      <c r="V52" s="34">
        <f>SUM(V10:V51)</f>
        <v>18920.790000000005</v>
      </c>
      <c r="W52" s="34">
        <f>SUM(W10:W51)</f>
        <v>19413.8491</v>
      </c>
      <c r="X52" s="34">
        <f>W52/V52*100</f>
        <v>102.605911803894</v>
      </c>
      <c r="Y52" s="34">
        <f>SUM(Y10:Y51)</f>
        <v>405039.79999999993</v>
      </c>
      <c r="Z52" s="34">
        <f>SUM(Z10:Z51)</f>
        <v>50590.466666666674</v>
      </c>
      <c r="AA52" s="34">
        <f>SUM(AA10:AA51)</f>
        <v>36845.419</v>
      </c>
      <c r="AB52" s="34">
        <f>AA52/Z52*100</f>
        <v>72.83075533335001</v>
      </c>
      <c r="AC52" s="34">
        <f>SUM(AC10:AC51)</f>
        <v>813748.4</v>
      </c>
      <c r="AD52" s="34">
        <f>SUM(AD10:AD51)</f>
        <v>119595.57666666666</v>
      </c>
      <c r="AE52" s="34">
        <f>SUM(AE10:AE51)</f>
        <v>105536.25160000003</v>
      </c>
      <c r="AF52" s="34">
        <f>AE52/AD52*100</f>
        <v>88.24427670443667</v>
      </c>
      <c r="AG52" s="34">
        <f>SUM(AG10:AG51)</f>
        <v>138037.1</v>
      </c>
      <c r="AH52" s="34">
        <f>SUM(AH10:AH51)</f>
        <v>24918.966666666667</v>
      </c>
      <c r="AI52" s="34">
        <f>SUM(AI10:AI51)</f>
        <v>22077.618499999993</v>
      </c>
      <c r="AJ52" s="34">
        <f>AI52/AH52*100</f>
        <v>88.59764851137484</v>
      </c>
      <c r="AK52" s="34">
        <f>SUM(AK10:AK51)</f>
        <v>47580</v>
      </c>
      <c r="AL52" s="34">
        <f>SUM(AL10:AL51)</f>
        <v>8152.866666666667</v>
      </c>
      <c r="AM52" s="34">
        <f>SUM(AM10:AM51)</f>
        <v>7325.5</v>
      </c>
      <c r="AN52" s="34">
        <f>AM52/AL52*100</f>
        <v>89.85183125771712</v>
      </c>
      <c r="AO52" s="34">
        <f aca="true" t="shared" si="30" ref="AO52:BL52">SUM(AO10:AO51)</f>
        <v>0</v>
      </c>
      <c r="AP52" s="34">
        <f t="shared" si="30"/>
        <v>0</v>
      </c>
      <c r="AQ52" s="34">
        <f t="shared" si="30"/>
        <v>0</v>
      </c>
      <c r="AR52" s="34">
        <f t="shared" si="30"/>
        <v>0</v>
      </c>
      <c r="AS52" s="34">
        <f t="shared" si="30"/>
        <v>0</v>
      </c>
      <c r="AT52" s="34">
        <f t="shared" si="30"/>
        <v>0</v>
      </c>
      <c r="AU52" s="34">
        <f t="shared" si="30"/>
        <v>4424816.4</v>
      </c>
      <c r="AV52" s="34">
        <f t="shared" si="30"/>
        <v>737470.1999999998</v>
      </c>
      <c r="AW52" s="34">
        <f t="shared" si="30"/>
        <v>737470.1999999998</v>
      </c>
      <c r="AX52" s="34">
        <f t="shared" si="30"/>
        <v>0</v>
      </c>
      <c r="AY52" s="34">
        <f t="shared" si="30"/>
        <v>0</v>
      </c>
      <c r="AZ52" s="34">
        <f t="shared" si="30"/>
        <v>0</v>
      </c>
      <c r="BA52" s="34">
        <f t="shared" si="30"/>
        <v>1140</v>
      </c>
      <c r="BB52" s="34">
        <f t="shared" si="30"/>
        <v>190</v>
      </c>
      <c r="BC52" s="34">
        <f t="shared" si="30"/>
        <v>-389.1</v>
      </c>
      <c r="BD52" s="34">
        <f t="shared" si="30"/>
        <v>0</v>
      </c>
      <c r="BE52" s="34">
        <f t="shared" si="30"/>
        <v>0</v>
      </c>
      <c r="BF52" s="34">
        <f t="shared" si="30"/>
        <v>0</v>
      </c>
      <c r="BG52" s="34">
        <f t="shared" si="30"/>
        <v>0</v>
      </c>
      <c r="BH52" s="34">
        <f t="shared" si="30"/>
        <v>0</v>
      </c>
      <c r="BI52" s="34">
        <f t="shared" si="30"/>
        <v>0</v>
      </c>
      <c r="BJ52" s="34">
        <f t="shared" si="30"/>
        <v>363306.99999999994</v>
      </c>
      <c r="BK52" s="34">
        <f t="shared" si="30"/>
        <v>58566.05</v>
      </c>
      <c r="BL52" s="34">
        <f t="shared" si="30"/>
        <v>30022.716</v>
      </c>
      <c r="BM52" s="34">
        <f>BL52/BK52*100</f>
        <v>51.263003053817016</v>
      </c>
      <c r="BN52" s="34">
        <f aca="true" t="shared" si="31" ref="BN52:CT52">SUM(BN10:BN51)</f>
        <v>256032.6</v>
      </c>
      <c r="BO52" s="34">
        <f t="shared" si="31"/>
        <v>42488.75000000002</v>
      </c>
      <c r="BP52" s="34">
        <f t="shared" si="31"/>
        <v>21376.476000000006</v>
      </c>
      <c r="BQ52" s="34">
        <f t="shared" si="31"/>
        <v>42386.6</v>
      </c>
      <c r="BR52" s="34">
        <f t="shared" si="31"/>
        <v>6933.5</v>
      </c>
      <c r="BS52" s="34">
        <f t="shared" si="31"/>
        <v>1894.7599999999998</v>
      </c>
      <c r="BT52" s="34">
        <f t="shared" si="31"/>
        <v>750</v>
      </c>
      <c r="BU52" s="34">
        <f t="shared" si="31"/>
        <v>125</v>
      </c>
      <c r="BV52" s="34">
        <f t="shared" si="31"/>
        <v>60</v>
      </c>
      <c r="BW52" s="34">
        <f t="shared" si="31"/>
        <v>64137.8</v>
      </c>
      <c r="BX52" s="34">
        <f t="shared" si="31"/>
        <v>9018.800000000001</v>
      </c>
      <c r="BY52" s="34">
        <f t="shared" si="31"/>
        <v>6691.480000000001</v>
      </c>
      <c r="BZ52" s="34">
        <f t="shared" si="31"/>
        <v>0</v>
      </c>
      <c r="CA52" s="34">
        <f t="shared" si="31"/>
        <v>0</v>
      </c>
      <c r="CB52" s="34">
        <f t="shared" si="31"/>
        <v>0</v>
      </c>
      <c r="CC52" s="34">
        <f t="shared" si="31"/>
        <v>97833.60000000002</v>
      </c>
      <c r="CD52" s="34">
        <f t="shared" si="31"/>
        <v>16098.949999999999</v>
      </c>
      <c r="CE52" s="34">
        <f t="shared" si="31"/>
        <v>6240.7</v>
      </c>
      <c r="CF52" s="34">
        <f t="shared" si="31"/>
        <v>31720</v>
      </c>
      <c r="CG52" s="34">
        <f t="shared" si="31"/>
        <v>4996.666666666667</v>
      </c>
      <c r="CH52" s="34">
        <f t="shared" si="31"/>
        <v>3055.8100000000004</v>
      </c>
      <c r="CI52" s="34">
        <f t="shared" si="31"/>
        <v>612767</v>
      </c>
      <c r="CJ52" s="34">
        <f t="shared" si="31"/>
        <v>91692.66666666664</v>
      </c>
      <c r="CK52" s="34">
        <f t="shared" si="31"/>
        <v>66301.54719999999</v>
      </c>
      <c r="CL52" s="34">
        <f t="shared" si="31"/>
        <v>263455.1</v>
      </c>
      <c r="CM52" s="34">
        <f t="shared" si="31"/>
        <v>43909.15</v>
      </c>
      <c r="CN52" s="34">
        <f t="shared" si="31"/>
        <v>10655.45</v>
      </c>
      <c r="CO52" s="34">
        <f t="shared" si="31"/>
        <v>17368</v>
      </c>
      <c r="CP52" s="34">
        <f t="shared" si="31"/>
        <v>2748.7999999999997</v>
      </c>
      <c r="CQ52" s="34">
        <f t="shared" si="31"/>
        <v>3468.246</v>
      </c>
      <c r="CR52" s="34">
        <f t="shared" si="31"/>
        <v>4820</v>
      </c>
      <c r="CS52" s="34">
        <f t="shared" si="31"/>
        <v>811.6666666666666</v>
      </c>
      <c r="CT52" s="34">
        <f t="shared" si="31"/>
        <v>450</v>
      </c>
      <c r="CU52" s="34">
        <f aca="true" t="shared" si="32" ref="CU52:DY52">SUM(CU10:CU51)</f>
        <v>0</v>
      </c>
      <c r="CV52" s="34">
        <f t="shared" si="32"/>
        <v>0</v>
      </c>
      <c r="CW52" s="34">
        <f t="shared" si="32"/>
        <v>0</v>
      </c>
      <c r="CX52" s="34">
        <f t="shared" si="32"/>
        <v>6552</v>
      </c>
      <c r="CY52" s="34">
        <f t="shared" si="32"/>
        <v>1008.6666666666666</v>
      </c>
      <c r="CZ52" s="34">
        <f t="shared" si="32"/>
        <v>825.9282999999999</v>
      </c>
      <c r="DA52" s="34">
        <f t="shared" si="32"/>
        <v>-753.786</v>
      </c>
      <c r="DB52" s="34">
        <f t="shared" si="32"/>
        <v>7086412.599999998</v>
      </c>
      <c r="DC52" s="34">
        <f t="shared" si="32"/>
        <v>1135762.3333333333</v>
      </c>
      <c r="DD52" s="34">
        <f t="shared" si="32"/>
        <v>1037890.8997</v>
      </c>
      <c r="DE52" s="34">
        <f t="shared" si="32"/>
        <v>0</v>
      </c>
      <c r="DF52" s="34">
        <f t="shared" si="32"/>
        <v>0</v>
      </c>
      <c r="DG52" s="34">
        <f t="shared" si="32"/>
        <v>0</v>
      </c>
      <c r="DH52" s="34">
        <f t="shared" si="32"/>
        <v>0</v>
      </c>
      <c r="DI52" s="34">
        <f t="shared" si="32"/>
        <v>0</v>
      </c>
      <c r="DJ52" s="34">
        <f t="shared" si="32"/>
        <v>0</v>
      </c>
      <c r="DK52" s="34">
        <f t="shared" si="32"/>
        <v>0</v>
      </c>
      <c r="DL52" s="34">
        <f t="shared" si="32"/>
        <v>0</v>
      </c>
      <c r="DM52" s="34">
        <f t="shared" si="32"/>
        <v>0</v>
      </c>
      <c r="DN52" s="34">
        <f t="shared" si="32"/>
        <v>0</v>
      </c>
      <c r="DO52" s="34">
        <f t="shared" si="32"/>
        <v>0</v>
      </c>
      <c r="DP52" s="34">
        <f t="shared" si="32"/>
        <v>0</v>
      </c>
      <c r="DQ52" s="34">
        <f t="shared" si="32"/>
        <v>0</v>
      </c>
      <c r="DR52" s="34">
        <f t="shared" si="32"/>
        <v>0</v>
      </c>
      <c r="DS52" s="34">
        <f t="shared" si="32"/>
        <v>0</v>
      </c>
      <c r="DT52" s="52">
        <f t="shared" si="32"/>
        <v>348069.4</v>
      </c>
      <c r="DU52" s="52">
        <f t="shared" si="32"/>
        <v>130</v>
      </c>
      <c r="DV52" s="52">
        <f t="shared" si="32"/>
        <v>130</v>
      </c>
      <c r="DW52" s="34">
        <f t="shared" si="32"/>
        <v>0</v>
      </c>
      <c r="DX52" s="34">
        <f t="shared" si="32"/>
        <v>348069.4</v>
      </c>
      <c r="DY52" s="34">
        <f t="shared" si="32"/>
        <v>130</v>
      </c>
      <c r="DZ52" s="34">
        <f>SUM(DZ10:DZ51)</f>
        <v>130</v>
      </c>
    </row>
    <row r="53" spans="1:130" ht="17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</row>
    <row r="54" spans="1:130" ht="17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</row>
    <row r="55" spans="1:130" ht="17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</row>
    <row r="56" spans="1:130" ht="17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</row>
    <row r="57" spans="1:130" ht="17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</row>
    <row r="58" spans="1:130" ht="17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</row>
    <row r="59" spans="1:130" ht="17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</row>
    <row r="60" spans="1:130" ht="17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</row>
    <row r="61" spans="1:130" ht="17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</row>
    <row r="62" spans="1:130" ht="17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</row>
    <row r="63" spans="1:130" ht="17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</row>
    <row r="64" spans="1:130" ht="17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</row>
    <row r="65" spans="1:130" ht="17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</row>
    <row r="66" spans="1:130" ht="17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</row>
    <row r="67" spans="1:130" ht="17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</row>
    <row r="68" spans="1:130" ht="17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</row>
    <row r="69" spans="1:130" ht="17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</row>
    <row r="70" spans="1:130" ht="17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</row>
    <row r="71" spans="1:130" ht="17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</row>
    <row r="72" spans="1:130" ht="17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</row>
    <row r="73" spans="1:130" ht="17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</row>
    <row r="74" spans="1:130" ht="17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</row>
    <row r="75" spans="1:130" ht="17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</row>
    <row r="76" spans="1:130" ht="17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</row>
    <row r="77" spans="1:130" ht="17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</row>
    <row r="78" spans="1:130" ht="17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</row>
    <row r="79" spans="1:130" ht="17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</row>
    <row r="80" spans="1:130" ht="17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</row>
    <row r="81" spans="1:130" ht="17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</row>
    <row r="82" spans="1:130" ht="17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</row>
    <row r="83" spans="1:130" ht="17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</row>
    <row r="84" spans="1:130" ht="17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</row>
    <row r="85" spans="1:130" ht="17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</row>
    <row r="86" spans="1:130" ht="17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</row>
    <row r="87" spans="1:130" ht="17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</row>
    <row r="88" spans="1:130" ht="17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</row>
    <row r="89" spans="1:130" ht="17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</row>
    <row r="90" spans="1:130" ht="17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</row>
    <row r="91" spans="1:130" ht="17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</row>
    <row r="92" spans="1:130" ht="17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</row>
    <row r="93" spans="1:130" ht="17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</row>
    <row r="94" spans="1:130" ht="17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</row>
    <row r="95" spans="1:130" ht="17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</row>
    <row r="96" spans="1:130" ht="17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</row>
    <row r="97" spans="1:130" ht="17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</row>
    <row r="98" spans="1:130" ht="17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</row>
    <row r="99" spans="1:130" ht="17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</row>
    <row r="100" spans="1:130" ht="17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</row>
    <row r="101" spans="1:130" ht="17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</row>
    <row r="102" spans="1:130" ht="17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</row>
    <row r="103" spans="1:130" ht="17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</row>
    <row r="104" spans="1:130" ht="17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</row>
    <row r="105" spans="1:130" ht="17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</row>
    <row r="106" spans="1:130" ht="17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</row>
    <row r="107" spans="1:130" ht="17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</row>
    <row r="108" spans="1:130" ht="17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</row>
    <row r="109" spans="1:130" ht="17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</row>
    <row r="110" spans="1:130" ht="17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</row>
    <row r="111" spans="1:130" ht="17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</row>
    <row r="112" spans="1:130" ht="17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</row>
    <row r="113" spans="1:130" ht="17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</row>
    <row r="114" spans="1:130" ht="17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</row>
    <row r="115" spans="1:130" ht="17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</row>
    <row r="116" spans="1:130" ht="17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</row>
    <row r="117" spans="1:130" ht="17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</row>
    <row r="118" spans="1:130" ht="17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</row>
    <row r="119" spans="1:130" ht="17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</row>
    <row r="120" spans="1:130" ht="17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</row>
    <row r="121" spans="1:130" ht="17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</row>
    <row r="122" spans="1:130" ht="17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</row>
    <row r="123" spans="1:130" ht="17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</row>
    <row r="124" spans="1:130" ht="17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</row>
    <row r="125" spans="1:130" ht="17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</row>
    <row r="126" spans="1:130" ht="17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</row>
    <row r="127" spans="1:130" ht="17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</row>
    <row r="128" spans="1:130" ht="17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</row>
    <row r="129" spans="1:130" ht="17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</row>
    <row r="130" spans="1:130" ht="17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</row>
    <row r="131" spans="1:130" ht="17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</row>
    <row r="132" spans="1:130" ht="17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</row>
    <row r="133" spans="1:130" ht="17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</row>
    <row r="134" spans="1:130" ht="17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</row>
    <row r="135" spans="1:130" ht="17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</row>
    <row r="136" spans="1:130" ht="17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</row>
    <row r="137" spans="1:130" ht="17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</row>
    <row r="138" spans="1:130" ht="17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</row>
    <row r="139" spans="1:130" ht="17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</row>
    <row r="140" spans="1:130" ht="17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</row>
    <row r="141" spans="1:130" ht="17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</row>
    <row r="142" spans="1:130" ht="17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</row>
    <row r="143" spans="1:130" ht="17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</row>
    <row r="144" spans="1:130" ht="17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</row>
    <row r="145" spans="1:130" ht="17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</row>
    <row r="146" spans="1:130" ht="17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</row>
    <row r="147" spans="1:130" ht="17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</row>
    <row r="148" spans="1:130" ht="17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</row>
    <row r="149" spans="1:130" ht="17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</row>
    <row r="150" spans="1:130" ht="17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</row>
    <row r="151" spans="1:130" ht="17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</row>
    <row r="152" spans="1:130" ht="17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</row>
    <row r="153" spans="1:130" ht="17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</row>
    <row r="154" spans="1:130" ht="17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</row>
    <row r="155" spans="1:130" ht="17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</row>
    <row r="156" spans="1:130" ht="17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</row>
    <row r="157" spans="1:130" ht="17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</row>
    <row r="158" spans="1:130" ht="17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</row>
    <row r="159" spans="1:130" ht="17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</row>
    <row r="160" spans="1:130" ht="17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</row>
    <row r="161" spans="1:130" ht="17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</row>
    <row r="162" spans="1:130" ht="17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</row>
    <row r="163" spans="1:130" ht="17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</row>
    <row r="164" spans="1:130" ht="17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</row>
    <row r="165" spans="1:130" ht="17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</row>
    <row r="166" spans="1:130" ht="17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</row>
    <row r="167" spans="1:130" ht="17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</row>
    <row r="168" spans="1:130" ht="17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</row>
    <row r="169" spans="1:130" ht="17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</row>
    <row r="170" spans="1:130" ht="17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</row>
    <row r="171" spans="1:130" ht="17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</row>
    <row r="172" spans="1:130" ht="17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</row>
    <row r="173" spans="1:130" ht="17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</row>
    <row r="174" spans="1:130" ht="17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</row>
    <row r="175" spans="1:130" ht="17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</row>
    <row r="176" spans="1:130" ht="17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</row>
    <row r="177" spans="1:130" ht="17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</row>
    <row r="178" spans="1:130" ht="17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</row>
    <row r="179" spans="1:130" ht="17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</row>
    <row r="180" spans="1:130" ht="17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</row>
    <row r="181" spans="1:130" ht="17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</row>
    <row r="182" spans="1:130" ht="17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</row>
    <row r="183" spans="1:130" ht="17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</row>
    <row r="184" spans="1:130" ht="17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</row>
    <row r="185" spans="1:130" ht="17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</row>
    <row r="186" spans="1:130" ht="17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</row>
    <row r="187" spans="1:130" ht="17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</row>
    <row r="188" spans="1:130" ht="17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</row>
    <row r="189" spans="1:130" ht="17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</row>
    <row r="190" spans="1:130" ht="17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</row>
    <row r="191" spans="1:130" ht="17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</row>
    <row r="192" spans="1:130" ht="17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</row>
    <row r="193" spans="1:130" ht="17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</row>
    <row r="194" spans="1:130" ht="17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</row>
    <row r="195" spans="1:130" ht="17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</row>
    <row r="196" spans="1:130" ht="17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</row>
    <row r="197" spans="1:130" ht="17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</row>
    <row r="198" spans="1:130" ht="17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</row>
    <row r="199" spans="1:130" ht="17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</row>
    <row r="200" spans="1:130" ht="17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</row>
    <row r="201" spans="1:130" ht="17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</row>
    <row r="202" spans="1:130" ht="17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</row>
    <row r="203" spans="1:130" ht="17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</row>
    <row r="204" spans="1:130" ht="17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</row>
    <row r="205" spans="1:130" ht="17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</row>
    <row r="206" spans="1:130" ht="17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</row>
    <row r="207" spans="1:130" ht="17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</row>
    <row r="208" spans="1:130" ht="17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</row>
    <row r="209" spans="1:130" ht="17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</row>
    <row r="210" spans="1:130" ht="17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</row>
    <row r="211" spans="1:130" ht="17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</row>
    <row r="212" spans="1:130" ht="17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</row>
    <row r="213" spans="1:130" ht="17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</row>
    <row r="214" spans="1:130" ht="17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</row>
    <row r="215" spans="1:130" ht="17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</row>
    <row r="216" spans="1:130" ht="17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</row>
    <row r="217" spans="1:130" ht="17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</row>
    <row r="218" spans="1:130" ht="17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</row>
    <row r="219" spans="1:130" ht="17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</row>
    <row r="220" spans="1:130" ht="17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</row>
    <row r="221" spans="1:130" ht="17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</row>
    <row r="222" spans="1:130" ht="17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</row>
    <row r="223" spans="1:130" ht="17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</row>
    <row r="224" spans="1:130" ht="17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</row>
    <row r="225" spans="1:130" ht="17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</row>
    <row r="226" spans="1:130" ht="17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</row>
    <row r="227" spans="1:130" ht="17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</row>
    <row r="228" spans="1:130" ht="17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</row>
    <row r="229" spans="1:130" ht="17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</row>
    <row r="230" spans="1:130" ht="17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</row>
    <row r="231" spans="1:130" ht="17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</row>
    <row r="232" spans="1:130" ht="17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</row>
    <row r="233" spans="1:130" ht="17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</row>
    <row r="234" spans="1:130" ht="17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</row>
    <row r="235" spans="1:130" ht="17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</row>
    <row r="236" spans="1:130" ht="17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</row>
    <row r="237" spans="1:130" ht="17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</row>
    <row r="238" spans="1:130" ht="17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</row>
    <row r="239" spans="1:130" ht="17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</row>
    <row r="240" spans="1:130" ht="17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</row>
    <row r="241" spans="1:130" ht="17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</row>
    <row r="242" spans="1:130" ht="17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</row>
    <row r="243" spans="1:130" ht="17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</row>
    <row r="244" spans="1:130" ht="17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</row>
    <row r="245" spans="1:130" ht="17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</row>
    <row r="246" spans="1:130" ht="17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</row>
    <row r="247" spans="1:130" ht="17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</row>
    <row r="248" spans="1:130" ht="17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</row>
    <row r="249" spans="1:130" ht="17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</row>
    <row r="250" spans="1:130" ht="17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</row>
    <row r="251" spans="1:130" ht="17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</row>
    <row r="252" spans="1:130" ht="17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</row>
    <row r="253" spans="1:130" ht="17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</row>
    <row r="254" spans="1:130" ht="17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</row>
    <row r="255" spans="1:130" ht="17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</row>
    <row r="256" spans="1:130" ht="17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</row>
    <row r="257" spans="1:130" ht="17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</row>
    <row r="258" spans="1:130" ht="17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</row>
    <row r="259" spans="1:130" ht="17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</row>
    <row r="260" spans="1:130" ht="17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</row>
    <row r="261" spans="1:130" ht="17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</row>
    <row r="262" spans="1:130" ht="17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</row>
    <row r="263" spans="1:130" ht="17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</row>
    <row r="264" spans="1:130" ht="17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</row>
    <row r="265" spans="1:130" ht="17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</row>
    <row r="266" spans="1:130" ht="17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</row>
    <row r="267" spans="1:130" ht="17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</row>
    <row r="268" spans="1:130" ht="17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</row>
    <row r="269" spans="1:130" ht="17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</row>
    <row r="270" spans="1:130" ht="17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</row>
    <row r="271" spans="1:130" ht="17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</row>
    <row r="272" spans="1:130" ht="17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</row>
    <row r="273" spans="1:130" ht="17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</row>
    <row r="274" spans="1:130" ht="17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</row>
    <row r="275" spans="1:130" ht="17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</row>
    <row r="276" spans="1:130" ht="17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</row>
    <row r="277" spans="1:130" ht="17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</row>
    <row r="278" spans="1:130" ht="17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</row>
    <row r="279" spans="1:130" ht="17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</row>
    <row r="280" spans="1:130" ht="17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</row>
    <row r="281" spans="1:130" ht="17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</row>
    <row r="282" spans="1:130" ht="17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</row>
    <row r="283" spans="1:130" ht="17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</row>
    <row r="284" spans="1:130" ht="17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</row>
    <row r="285" spans="1:130" ht="17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</row>
    <row r="286" spans="1:130" ht="17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</row>
    <row r="287" spans="1:130" ht="17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</row>
    <row r="288" spans="1:130" ht="17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</row>
    <row r="289" spans="1:130" ht="17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</row>
    <row r="290" spans="1:130" ht="17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</row>
    <row r="291" spans="1:130" ht="17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</row>
    <row r="292" spans="1:130" ht="17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</row>
    <row r="293" spans="1:130" ht="17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</row>
    <row r="294" spans="1:130" ht="17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</row>
    <row r="295" spans="1:130" ht="17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</row>
    <row r="296" spans="1:130" ht="17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</row>
    <row r="297" spans="1:130" ht="17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</row>
    <row r="298" spans="1:130" ht="17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</row>
    <row r="299" spans="1:130" ht="17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</row>
    <row r="300" spans="1:130" ht="17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</row>
    <row r="301" spans="1:130" ht="17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</row>
    <row r="302" spans="1:130" ht="17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</row>
    <row r="303" spans="1:130" ht="17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</row>
    <row r="304" spans="1:130" ht="17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</row>
    <row r="305" spans="1:130" ht="17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</row>
    <row r="306" spans="1:130" ht="17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</row>
    <row r="307" spans="1:130" ht="17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</row>
    <row r="308" spans="1:130" ht="17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</row>
    <row r="309" spans="1:130" ht="17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</row>
    <row r="310" spans="1:130" ht="17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</row>
    <row r="311" spans="1:130" ht="17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</row>
    <row r="312" spans="1:130" ht="17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</row>
    <row r="313" spans="1:130" ht="17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</row>
    <row r="314" spans="1:130" ht="17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</row>
    <row r="315" spans="1:130" ht="17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</row>
    <row r="316" spans="1:130" ht="17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</row>
    <row r="317" spans="1:130" ht="17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</row>
    <row r="318" spans="1:130" ht="17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</row>
    <row r="319" spans="1:130" ht="17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</row>
    <row r="320" spans="1:130" ht="17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</row>
    <row r="321" spans="1:130" ht="17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</row>
    <row r="322" spans="1:130" ht="17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</row>
    <row r="323" spans="1:130" ht="17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</row>
    <row r="324" spans="1:130" ht="17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</row>
    <row r="325" spans="1:130" ht="17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</row>
    <row r="326" spans="1:130" ht="17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</row>
    <row r="327" spans="1:130" ht="17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</row>
    <row r="328" spans="1:130" ht="17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</row>
    <row r="329" spans="1:130" ht="17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</row>
    <row r="330" spans="1:130" ht="17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</row>
    <row r="331" spans="1:130" ht="17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</row>
    <row r="332" spans="1:130" ht="17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</row>
    <row r="333" spans="1:130" ht="17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</row>
    <row r="334" spans="1:130" ht="17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</row>
    <row r="335" spans="1:130" ht="17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</row>
    <row r="336" spans="1:130" ht="17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</row>
    <row r="337" spans="1:130" ht="17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</row>
    <row r="338" spans="1:130" ht="17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</row>
    <row r="339" spans="1:130" ht="17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</row>
    <row r="340" spans="1:130" ht="17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</row>
    <row r="341" spans="1:130" ht="17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</row>
    <row r="342" spans="1:130" ht="17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</row>
    <row r="343" spans="1:130" ht="17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</row>
    <row r="344" spans="1:130" ht="17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</row>
    <row r="345" spans="1:130" ht="17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</row>
    <row r="346" spans="1:130" ht="17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</row>
    <row r="347" spans="1:130" ht="17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</row>
    <row r="348" spans="1:130" ht="17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</row>
    <row r="349" spans="1:130" ht="17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</row>
    <row r="350" spans="1:130" ht="17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</row>
    <row r="351" spans="1:130" ht="17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</row>
    <row r="352" spans="1:130" ht="17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</row>
    <row r="353" spans="1:130" ht="17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</row>
    <row r="354" spans="1:130" ht="17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</row>
    <row r="355" spans="1:130" ht="17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</row>
    <row r="356" spans="1:130" ht="17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</row>
    <row r="357" spans="1:130" ht="17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</row>
    <row r="358" spans="1:130" ht="17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</row>
    <row r="359" spans="1:130" ht="17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</row>
    <row r="360" spans="1:130" ht="17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</row>
    <row r="361" spans="1:130" ht="17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</row>
    <row r="362" spans="1:130" ht="17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</row>
    <row r="363" spans="1:130" ht="17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</row>
    <row r="364" spans="1:130" ht="17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</row>
    <row r="365" spans="1:130" ht="17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</row>
    <row r="366" spans="1:130" ht="17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</row>
    <row r="367" spans="1:130" ht="17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</row>
    <row r="368" spans="1:130" ht="17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</row>
    <row r="369" spans="1:130" ht="17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</row>
    <row r="370" spans="1:130" ht="17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</row>
    <row r="371" spans="1:130" ht="17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</row>
    <row r="372" spans="1:130" ht="17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</row>
    <row r="373" spans="1:130" ht="17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</row>
    <row r="374" spans="1:130" ht="17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</row>
    <row r="375" spans="1:130" ht="17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</row>
    <row r="376" spans="1:130" ht="17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</row>
    <row r="377" spans="1:130" ht="17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</row>
    <row r="378" spans="1:130" ht="17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</row>
    <row r="379" spans="1:130" ht="17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</row>
    <row r="380" spans="1:130" ht="17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</row>
    <row r="381" spans="1:130" ht="17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</row>
    <row r="382" spans="1:130" ht="17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</row>
    <row r="383" spans="1:130" ht="17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</row>
    <row r="384" spans="1:130" ht="17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</row>
    <row r="385" spans="1:130" ht="17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</row>
    <row r="386" spans="1:130" ht="17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</row>
    <row r="387" spans="1:130" ht="17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</row>
    <row r="388" spans="1:130" ht="17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</row>
    <row r="389" spans="1:130" ht="17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</row>
    <row r="390" spans="1:130" ht="17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</row>
    <row r="391" spans="1:130" ht="17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</row>
    <row r="392" spans="1:130" ht="17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</row>
    <row r="393" spans="1:130" ht="17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</row>
    <row r="394" spans="1:130" ht="17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</row>
    <row r="395" spans="1:130" ht="17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</row>
    <row r="396" spans="1:130" ht="17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</row>
    <row r="397" spans="1:130" ht="17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</row>
    <row r="398" spans="1:130" ht="17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</row>
    <row r="399" spans="1:130" ht="17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</row>
    <row r="400" spans="1:130" ht="17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</row>
    <row r="401" spans="1:130" ht="17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</row>
    <row r="402" spans="1:130" ht="17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</row>
    <row r="403" spans="1:130" ht="17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</row>
    <row r="404" spans="1:130" ht="17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</row>
    <row r="405" spans="1:130" ht="17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</row>
    <row r="406" spans="1:130" ht="17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</row>
    <row r="407" spans="1:130" ht="17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</row>
    <row r="408" spans="1:130" ht="17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</row>
    <row r="409" spans="1:130" ht="17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</row>
    <row r="410" spans="1:130" ht="17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</row>
    <row r="411" spans="1:130" ht="17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</row>
    <row r="412" spans="1:130" ht="17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</row>
    <row r="413" spans="1:130" ht="17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</row>
    <row r="414" spans="1:130" ht="17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</row>
    <row r="415" spans="1:130" ht="17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</row>
    <row r="416" spans="1:130" ht="17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</row>
    <row r="417" spans="1:130" ht="17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</row>
    <row r="418" spans="1:130" ht="17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</row>
    <row r="419" spans="1:130" ht="17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</row>
    <row r="420" spans="1:130" ht="17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</row>
    <row r="421" spans="1:130" ht="17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</row>
    <row r="422" spans="1:130" ht="17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</row>
    <row r="423" spans="1:130" ht="17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</row>
    <row r="424" spans="1:130" ht="17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</row>
    <row r="425" spans="1:130" ht="17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</row>
    <row r="426" spans="1:130" ht="17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</row>
    <row r="427" spans="1:130" ht="17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</row>
    <row r="428" spans="1:130" ht="17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</row>
    <row r="429" spans="1:130" ht="17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</row>
    <row r="430" spans="1:130" ht="17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</row>
    <row r="431" spans="1:130" ht="17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</row>
    <row r="432" spans="1:130" ht="17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</row>
    <row r="433" spans="1:130" ht="17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</row>
    <row r="434" spans="1:130" ht="17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</row>
    <row r="435" spans="1:130" ht="17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</row>
    <row r="436" spans="1:130" ht="17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</row>
    <row r="437" spans="1:130" ht="17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</row>
    <row r="438" spans="1:130" ht="17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</row>
    <row r="439" spans="1:130" ht="17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</row>
    <row r="440" spans="1:130" ht="17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</row>
    <row r="441" spans="1:130" ht="17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</row>
    <row r="442" spans="1:130" ht="17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</row>
    <row r="443" spans="1:130" ht="17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</row>
    <row r="444" spans="1:130" ht="17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</row>
    <row r="445" spans="1:130" ht="17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</row>
    <row r="446" spans="1:130" ht="17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</row>
    <row r="447" spans="1:130" ht="17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</row>
    <row r="448" spans="1:130" ht="17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</row>
    <row r="449" spans="1:130" ht="17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</row>
    <row r="450" spans="1:130" ht="17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</row>
  </sheetData>
  <sheetProtection/>
  <protectedRanges>
    <protectedRange sqref="CZ10:CZ51" name="Range5"/>
  </protectedRanges>
  <mergeCells count="132">
    <mergeCell ref="BJ5:BY5"/>
    <mergeCell ref="CV7:CW7"/>
    <mergeCell ref="CU7:CU8"/>
    <mergeCell ref="CS7:CT7"/>
    <mergeCell ref="CC6:CE6"/>
    <mergeCell ref="CI5:CK5"/>
    <mergeCell ref="BZ5:CH5"/>
    <mergeCell ref="CI6:CK6"/>
    <mergeCell ref="BZ6:CB6"/>
    <mergeCell ref="CR7:CR8"/>
    <mergeCell ref="CX7:CX8"/>
    <mergeCell ref="DH7:DH8"/>
    <mergeCell ref="DE5:DJ5"/>
    <mergeCell ref="DQ7:DQ8"/>
    <mergeCell ref="DB4:DD6"/>
    <mergeCell ref="CY7:CZ7"/>
    <mergeCell ref="DE7:DE8"/>
    <mergeCell ref="DI7:DJ7"/>
    <mergeCell ref="DF7:DG7"/>
    <mergeCell ref="DT6:DV6"/>
    <mergeCell ref="CF6:CH6"/>
    <mergeCell ref="DN6:DP6"/>
    <mergeCell ref="DQ6:DS6"/>
    <mergeCell ref="DA4:DA8"/>
    <mergeCell ref="DK5:DM6"/>
    <mergeCell ref="DC7:DD7"/>
    <mergeCell ref="DB7:DB8"/>
    <mergeCell ref="U3:W3"/>
    <mergeCell ref="V7:X7"/>
    <mergeCell ref="AR6:AT6"/>
    <mergeCell ref="BG5:BI6"/>
    <mergeCell ref="AO6:AQ6"/>
    <mergeCell ref="BN7:BN8"/>
    <mergeCell ref="AU6:AW6"/>
    <mergeCell ref="BJ6:BM6"/>
    <mergeCell ref="AX6:AZ6"/>
    <mergeCell ref="BN6:BP6"/>
    <mergeCell ref="CR5:CT6"/>
    <mergeCell ref="CG7:CH7"/>
    <mergeCell ref="CF7:CF8"/>
    <mergeCell ref="CO5:CQ5"/>
    <mergeCell ref="CL5:CN6"/>
    <mergeCell ref="CJ7:CK7"/>
    <mergeCell ref="CO6:CQ6"/>
    <mergeCell ref="CP7:CQ7"/>
    <mergeCell ref="CI7:CI8"/>
    <mergeCell ref="AR7:AR8"/>
    <mergeCell ref="AC6:AF6"/>
    <mergeCell ref="BU7:BV7"/>
    <mergeCell ref="BZ7:BZ8"/>
    <mergeCell ref="BQ6:BS6"/>
    <mergeCell ref="BD6:BF6"/>
    <mergeCell ref="BT6:BV6"/>
    <mergeCell ref="BW6:BY6"/>
    <mergeCell ref="BX7:BY7"/>
    <mergeCell ref="BW7:BW8"/>
    <mergeCell ref="AG6:AJ6"/>
    <mergeCell ref="B4:B8"/>
    <mergeCell ref="C4:C8"/>
    <mergeCell ref="F7:H7"/>
    <mergeCell ref="R7:T7"/>
    <mergeCell ref="D4:D8"/>
    <mergeCell ref="M7:M8"/>
    <mergeCell ref="M4:P6"/>
    <mergeCell ref="Q6:T6"/>
    <mergeCell ref="AY7:AZ7"/>
    <mergeCell ref="AU7:AU8"/>
    <mergeCell ref="Y6:AB6"/>
    <mergeCell ref="A4:A8"/>
    <mergeCell ref="Z7:AB7"/>
    <mergeCell ref="AC7:AC8"/>
    <mergeCell ref="E7:E8"/>
    <mergeCell ref="I4:J6"/>
    <mergeCell ref="K7:K8"/>
    <mergeCell ref="K4:L6"/>
    <mergeCell ref="AV7:AW7"/>
    <mergeCell ref="BD7:BD8"/>
    <mergeCell ref="BH7:BI7"/>
    <mergeCell ref="BJ7:BJ8"/>
    <mergeCell ref="BB7:BC7"/>
    <mergeCell ref="Q5:AQ5"/>
    <mergeCell ref="AG7:AG8"/>
    <mergeCell ref="AX7:AX8"/>
    <mergeCell ref="AS7:AT7"/>
    <mergeCell ref="Y7:Y8"/>
    <mergeCell ref="Q7:Q8"/>
    <mergeCell ref="AK6:AN6"/>
    <mergeCell ref="AL7:AN7"/>
    <mergeCell ref="AK7:AK8"/>
    <mergeCell ref="U7:U8"/>
    <mergeCell ref="DX7:DX8"/>
    <mergeCell ref="DW4:DW8"/>
    <mergeCell ref="DT7:DT8"/>
    <mergeCell ref="DL7:DM7"/>
    <mergeCell ref="DK7:DK8"/>
    <mergeCell ref="A1:T1"/>
    <mergeCell ref="A2:T2"/>
    <mergeCell ref="DN5:DV5"/>
    <mergeCell ref="CX5:CZ6"/>
    <mergeCell ref="BA6:BC6"/>
    <mergeCell ref="DH6:DJ6"/>
    <mergeCell ref="DE6:DG6"/>
    <mergeCell ref="E4:H6"/>
    <mergeCell ref="U6:X6"/>
    <mergeCell ref="CU5:CW6"/>
    <mergeCell ref="DE4:DV4"/>
    <mergeCell ref="DY7:DZ7"/>
    <mergeCell ref="DN7:DN8"/>
    <mergeCell ref="DO7:DP7"/>
    <mergeCell ref="DR7:DS7"/>
    <mergeCell ref="DX4:DZ6"/>
    <mergeCell ref="DU7:DV7"/>
    <mergeCell ref="CD7:CE7"/>
    <mergeCell ref="AH7:AJ7"/>
    <mergeCell ref="AO7:AO8"/>
    <mergeCell ref="BT7:BT8"/>
    <mergeCell ref="AP7:AQ7"/>
    <mergeCell ref="BR7:BS7"/>
    <mergeCell ref="CC7:CC8"/>
    <mergeCell ref="CA7:CB7"/>
    <mergeCell ref="BA7:BA8"/>
    <mergeCell ref="BG7:BG8"/>
    <mergeCell ref="A52:B52"/>
    <mergeCell ref="CO7:CO8"/>
    <mergeCell ref="BQ7:BQ8"/>
    <mergeCell ref="BO7:BP7"/>
    <mergeCell ref="BK7:BM7"/>
    <mergeCell ref="BE7:BF7"/>
    <mergeCell ref="AD7:AF7"/>
    <mergeCell ref="L7:L8"/>
    <mergeCell ref="N7:P7"/>
    <mergeCell ref="I7:I8"/>
  </mergeCells>
  <printOptions/>
  <pageMargins left="0.15748031496062992" right="0.2362204724409449" top="0.1968503937007874" bottom="0.1968503937007874" header="0.15748031496062992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0"/>
  <sheetViews>
    <sheetView zoomScalePageLayoutView="0" workbookViewId="0" topLeftCell="A1">
      <selection activeCell="B46" sqref="B46"/>
    </sheetView>
  </sheetViews>
  <sheetFormatPr defaultColWidth="8.796875" defaultRowHeight="15"/>
  <cols>
    <col min="1" max="1" width="3.09765625" style="0" customWidth="1"/>
    <col min="2" max="2" width="11.8984375" style="0" customWidth="1"/>
    <col min="3" max="3" width="10.09765625" style="0" customWidth="1"/>
    <col min="4" max="4" width="11.19921875" style="0" customWidth="1"/>
    <col min="5" max="5" width="9.8984375" style="0" customWidth="1"/>
    <col min="6" max="6" width="8.59765625" style="0" customWidth="1"/>
    <col min="7" max="8" width="9.09765625" style="0" customWidth="1"/>
    <col min="9" max="9" width="7" style="204" customWidth="1"/>
    <col min="10" max="10" width="6.09765625" style="0" customWidth="1"/>
    <col min="11" max="11" width="8.19921875" style="0" customWidth="1"/>
    <col min="12" max="13" width="8.59765625" style="0" customWidth="1"/>
    <col min="14" max="14" width="8.09765625" style="0" customWidth="1"/>
    <col min="15" max="15" width="8.59765625" style="0" customWidth="1"/>
    <col min="16" max="16" width="8" style="0" customWidth="1"/>
    <col min="17" max="17" width="6.69921875" style="204" customWidth="1"/>
    <col min="18" max="18" width="6.19921875" style="0" customWidth="1"/>
  </cols>
  <sheetData>
    <row r="1" ht="15.75" customHeight="1"/>
    <row r="2" spans="3:18" ht="22.5" customHeight="1">
      <c r="C2" s="199" t="s">
        <v>101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3" spans="16:18" ht="18.75" customHeight="1">
      <c r="P3" s="195" t="s">
        <v>110</v>
      </c>
      <c r="Q3" s="196"/>
      <c r="R3" s="196"/>
    </row>
    <row r="4" spans="1:18" ht="71.25" customHeight="1">
      <c r="A4" s="35"/>
      <c r="B4" s="201" t="s">
        <v>24</v>
      </c>
      <c r="C4" s="114" t="s">
        <v>102</v>
      </c>
      <c r="D4" s="115"/>
      <c r="E4" s="115"/>
      <c r="F4" s="116"/>
      <c r="G4" s="198" t="s">
        <v>114</v>
      </c>
      <c r="H4" s="198" t="s">
        <v>103</v>
      </c>
      <c r="I4" s="197" t="s">
        <v>116</v>
      </c>
      <c r="J4" s="198" t="s">
        <v>104</v>
      </c>
      <c r="K4" s="114" t="s">
        <v>4</v>
      </c>
      <c r="L4" s="115"/>
      <c r="M4" s="115"/>
      <c r="N4" s="116"/>
      <c r="O4" s="198" t="s">
        <v>115</v>
      </c>
      <c r="P4" s="198" t="s">
        <v>103</v>
      </c>
      <c r="Q4" s="197" t="s">
        <v>117</v>
      </c>
      <c r="R4" s="198" t="s">
        <v>105</v>
      </c>
    </row>
    <row r="5" spans="1:18" ht="31.5" customHeight="1">
      <c r="A5" s="36"/>
      <c r="B5" s="202"/>
      <c r="C5" s="73" t="s">
        <v>108</v>
      </c>
      <c r="D5" s="77" t="s">
        <v>50</v>
      </c>
      <c r="E5" s="78"/>
      <c r="F5" s="79"/>
      <c r="G5" s="198"/>
      <c r="H5" s="198"/>
      <c r="I5" s="197"/>
      <c r="J5" s="198"/>
      <c r="K5" s="73" t="s">
        <v>108</v>
      </c>
      <c r="L5" s="77" t="s">
        <v>50</v>
      </c>
      <c r="M5" s="78"/>
      <c r="N5" s="79"/>
      <c r="O5" s="198"/>
      <c r="P5" s="198"/>
      <c r="Q5" s="197"/>
      <c r="R5" s="198"/>
    </row>
    <row r="6" spans="1:18" ht="26.25" customHeight="1">
      <c r="A6" s="36"/>
      <c r="B6" s="202"/>
      <c r="C6" s="74"/>
      <c r="D6" s="3" t="s">
        <v>121</v>
      </c>
      <c r="E6" s="2" t="s">
        <v>51</v>
      </c>
      <c r="F6" s="2" t="s">
        <v>52</v>
      </c>
      <c r="G6" s="198"/>
      <c r="H6" s="198"/>
      <c r="I6" s="197"/>
      <c r="J6" s="198"/>
      <c r="K6" s="74"/>
      <c r="L6" s="3" t="s">
        <v>121</v>
      </c>
      <c r="M6" s="2" t="s">
        <v>51</v>
      </c>
      <c r="N6" s="2" t="s">
        <v>52</v>
      </c>
      <c r="O6" s="198"/>
      <c r="P6" s="198"/>
      <c r="Q6" s="197"/>
      <c r="R6" s="198"/>
    </row>
    <row r="7" spans="1:18" ht="15" customHeight="1">
      <c r="A7" s="36"/>
      <c r="B7" s="203"/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17">
        <v>6</v>
      </c>
      <c r="I7" s="205">
        <v>7</v>
      </c>
      <c r="J7" s="17">
        <v>8</v>
      </c>
      <c r="K7" s="17">
        <v>9</v>
      </c>
      <c r="L7" s="17">
        <v>11</v>
      </c>
      <c r="M7" s="17">
        <v>13</v>
      </c>
      <c r="N7" s="17">
        <v>15</v>
      </c>
      <c r="O7" s="17">
        <v>17</v>
      </c>
      <c r="P7" s="17">
        <v>19</v>
      </c>
      <c r="Q7" s="205">
        <v>21</v>
      </c>
      <c r="R7" s="17">
        <v>23</v>
      </c>
    </row>
    <row r="8" spans="1:18" ht="20.25" customHeight="1">
      <c r="A8" s="37">
        <v>1</v>
      </c>
      <c r="B8" s="38" t="s">
        <v>59</v>
      </c>
      <c r="C8" s="22">
        <f>Shirak!Q10</f>
        <v>16326.9</v>
      </c>
      <c r="D8" s="22">
        <f>Shirak!R10</f>
        <v>2720</v>
      </c>
      <c r="E8" s="22">
        <f>Shirak!S10</f>
        <v>2793.9790000000003</v>
      </c>
      <c r="F8" s="22">
        <f aca="true" t="shared" si="0" ref="F8:F50">E8/D8*100</f>
        <v>102.71981617647059</v>
      </c>
      <c r="G8" s="47">
        <v>6010.3</v>
      </c>
      <c r="H8" s="47">
        <v>2427.5</v>
      </c>
      <c r="I8" s="64">
        <v>0</v>
      </c>
      <c r="J8" s="47"/>
      <c r="K8" s="22">
        <f>Shirak!Y10</f>
        <v>21993.3</v>
      </c>
      <c r="L8" s="22">
        <f>Shirak!Z10</f>
        <v>2333.3333333333335</v>
      </c>
      <c r="M8" s="22">
        <f>Shirak!AA10</f>
        <v>3511.729</v>
      </c>
      <c r="N8" s="22">
        <f aca="true" t="shared" si="1" ref="N8:N50">M8/L8*100</f>
        <v>150.5026714285714</v>
      </c>
      <c r="O8" s="53">
        <v>34879.7</v>
      </c>
      <c r="P8" s="53">
        <v>19125.9</v>
      </c>
      <c r="Q8" s="65">
        <v>1000</v>
      </c>
      <c r="R8" s="56"/>
    </row>
    <row r="9" spans="1:18" ht="18.75" customHeight="1">
      <c r="A9" s="37">
        <v>2</v>
      </c>
      <c r="B9" s="38" t="s">
        <v>60</v>
      </c>
      <c r="C9" s="22">
        <f>Shirak!Q11</f>
        <v>3122.5</v>
      </c>
      <c r="D9" s="22">
        <f>Shirak!R11</f>
        <v>133.33333333333334</v>
      </c>
      <c r="E9" s="22">
        <f>Shirak!S11</f>
        <v>276.5</v>
      </c>
      <c r="F9" s="22">
        <f t="shared" si="0"/>
        <v>207.375</v>
      </c>
      <c r="G9" s="47">
        <v>1173.2</v>
      </c>
      <c r="H9" s="47">
        <v>476.6</v>
      </c>
      <c r="I9" s="64">
        <v>379.3000000000002</v>
      </c>
      <c r="J9" s="47"/>
      <c r="K9" s="22">
        <f>Shirak!Y11</f>
        <v>3134.4</v>
      </c>
      <c r="L9" s="22">
        <f>Shirak!Z11</f>
        <v>666.6666666666666</v>
      </c>
      <c r="M9" s="22">
        <f>Shirak!AA11</f>
        <v>367.2</v>
      </c>
      <c r="N9" s="22">
        <f t="shared" si="1"/>
        <v>55.080000000000005</v>
      </c>
      <c r="O9" s="53">
        <v>834.9000000000001</v>
      </c>
      <c r="P9" s="53">
        <v>271</v>
      </c>
      <c r="Q9" s="65">
        <v>343.2000000000003</v>
      </c>
      <c r="R9" s="56"/>
    </row>
    <row r="10" spans="1:18" ht="18.75" customHeight="1">
      <c r="A10" s="37">
        <v>3</v>
      </c>
      <c r="B10" s="38" t="s">
        <v>61</v>
      </c>
      <c r="C10" s="22">
        <f>Shirak!Q12</f>
        <v>57377.899999999994</v>
      </c>
      <c r="D10" s="22">
        <f>Shirak!R12</f>
        <v>8666.666666666666</v>
      </c>
      <c r="E10" s="22">
        <f>Shirak!S12</f>
        <v>6765.4171</v>
      </c>
      <c r="F10" s="22">
        <f t="shared" si="0"/>
        <v>78.062505</v>
      </c>
      <c r="G10" s="47">
        <v>37468.4</v>
      </c>
      <c r="H10" s="47">
        <v>15622.8</v>
      </c>
      <c r="I10" s="64">
        <v>5549.999999999993</v>
      </c>
      <c r="J10" s="47"/>
      <c r="K10" s="22">
        <f>Shirak!Y12</f>
        <v>55467.799999999996</v>
      </c>
      <c r="L10" s="22">
        <f>Shirak!Z12</f>
        <v>8666.666666666666</v>
      </c>
      <c r="M10" s="22">
        <f>Shirak!AA12</f>
        <v>4721.025</v>
      </c>
      <c r="N10" s="22">
        <f t="shared" si="1"/>
        <v>54.47336538461538</v>
      </c>
      <c r="O10" s="53">
        <v>88767.4</v>
      </c>
      <c r="P10" s="53">
        <v>68074.9</v>
      </c>
      <c r="Q10" s="65">
        <v>4958.199999999997</v>
      </c>
      <c r="R10" s="56"/>
    </row>
    <row r="11" spans="1:18" ht="18.75" customHeight="1">
      <c r="A11" s="37">
        <v>4</v>
      </c>
      <c r="B11" s="38" t="s">
        <v>62</v>
      </c>
      <c r="C11" s="22">
        <f>Shirak!Q13</f>
        <v>5480.2</v>
      </c>
      <c r="D11" s="22">
        <f>Shirak!R13</f>
        <v>646.6666666666666</v>
      </c>
      <c r="E11" s="22">
        <f>Shirak!S13</f>
        <v>993.359</v>
      </c>
      <c r="F11" s="22">
        <f t="shared" si="0"/>
        <v>153.61221649484537</v>
      </c>
      <c r="G11" s="47">
        <v>1530.3</v>
      </c>
      <c r="H11" s="47">
        <v>627.8</v>
      </c>
      <c r="I11" s="64">
        <v>617</v>
      </c>
      <c r="J11" s="47"/>
      <c r="K11" s="22">
        <f>Shirak!Y13</f>
        <v>4546.7</v>
      </c>
      <c r="L11" s="22">
        <f>Shirak!Z13</f>
        <v>600</v>
      </c>
      <c r="M11" s="22">
        <f>Shirak!AA13</f>
        <v>600.8</v>
      </c>
      <c r="N11" s="22">
        <f t="shared" si="1"/>
        <v>100.13333333333333</v>
      </c>
      <c r="O11" s="53">
        <v>1517</v>
      </c>
      <c r="P11" s="53">
        <v>1415.1</v>
      </c>
      <c r="Q11" s="65">
        <v>265.3000000000002</v>
      </c>
      <c r="R11" s="56"/>
    </row>
    <row r="12" spans="1:18" ht="18.75" customHeight="1">
      <c r="A12" s="37">
        <v>5</v>
      </c>
      <c r="B12" s="38" t="s">
        <v>63</v>
      </c>
      <c r="C12" s="22">
        <f>Shirak!Q14</f>
        <v>2146.1</v>
      </c>
      <c r="D12" s="22">
        <f>Shirak!R14</f>
        <v>313.33333333333337</v>
      </c>
      <c r="E12" s="22">
        <f>Shirak!S14</f>
        <v>470.071</v>
      </c>
      <c r="F12" s="22">
        <f t="shared" si="0"/>
        <v>150.02265957446807</v>
      </c>
      <c r="G12" s="47">
        <v>4417.8</v>
      </c>
      <c r="H12" s="47">
        <v>2370</v>
      </c>
      <c r="I12" s="64">
        <v>106.39999999999986</v>
      </c>
      <c r="J12" s="47"/>
      <c r="K12" s="22">
        <f>Shirak!Y14</f>
        <v>3490</v>
      </c>
      <c r="L12" s="22">
        <f>Shirak!Z14</f>
        <v>400</v>
      </c>
      <c r="M12" s="22">
        <f>Shirak!AA14</f>
        <v>507.03</v>
      </c>
      <c r="N12" s="22">
        <f t="shared" si="1"/>
        <v>126.7575</v>
      </c>
      <c r="O12" s="53">
        <v>2405.4</v>
      </c>
      <c r="P12" s="53">
        <v>2241.5</v>
      </c>
      <c r="Q12" s="65">
        <v>353.1999999999998</v>
      </c>
      <c r="R12" s="56"/>
    </row>
    <row r="13" spans="1:18" ht="18.75" customHeight="1">
      <c r="A13" s="37">
        <v>6</v>
      </c>
      <c r="B13" s="38" t="s">
        <v>64</v>
      </c>
      <c r="C13" s="22">
        <f>Shirak!Q15</f>
        <v>2080</v>
      </c>
      <c r="D13" s="22">
        <f>Shirak!R15</f>
        <v>466.6666666666667</v>
      </c>
      <c r="E13" s="22">
        <f>Shirak!S15</f>
        <v>85.727</v>
      </c>
      <c r="F13" s="22">
        <f t="shared" si="0"/>
        <v>18.37007142857143</v>
      </c>
      <c r="G13" s="47">
        <v>490.9</v>
      </c>
      <c r="H13" s="47">
        <v>191.5</v>
      </c>
      <c r="I13" s="64">
        <v>0</v>
      </c>
      <c r="J13" s="47"/>
      <c r="K13" s="22">
        <f>Shirak!Y15</f>
        <v>3327.2</v>
      </c>
      <c r="L13" s="22">
        <f>Shirak!Z15</f>
        <v>237</v>
      </c>
      <c r="M13" s="22">
        <f>Shirak!AA15</f>
        <v>225.7896</v>
      </c>
      <c r="N13" s="22">
        <f t="shared" si="1"/>
        <v>95.26987341772151</v>
      </c>
      <c r="O13" s="53">
        <v>4023.5</v>
      </c>
      <c r="P13" s="53">
        <v>2216.7</v>
      </c>
      <c r="Q13" s="65">
        <v>500</v>
      </c>
      <c r="R13" s="56"/>
    </row>
    <row r="14" spans="1:18" ht="18.75" customHeight="1">
      <c r="A14" s="37">
        <v>7</v>
      </c>
      <c r="B14" s="38" t="s">
        <v>65</v>
      </c>
      <c r="C14" s="22">
        <f>Shirak!Q16</f>
        <v>1405.5</v>
      </c>
      <c r="D14" s="22">
        <f>Shirak!R16</f>
        <v>162</v>
      </c>
      <c r="E14" s="22">
        <f>Shirak!S16</f>
        <v>108.276</v>
      </c>
      <c r="F14" s="22">
        <f t="shared" si="0"/>
        <v>66.83703703703704</v>
      </c>
      <c r="G14" s="47">
        <v>436.9</v>
      </c>
      <c r="H14" s="47">
        <v>147.1</v>
      </c>
      <c r="I14" s="64">
        <v>95.29999999999995</v>
      </c>
      <c r="J14" s="47"/>
      <c r="K14" s="22">
        <f>Shirak!Y16</f>
        <v>3060.4</v>
      </c>
      <c r="L14" s="22">
        <f>Shirak!Z16</f>
        <v>533.0666666666667</v>
      </c>
      <c r="M14" s="22">
        <f>Shirak!AA16</f>
        <v>172.7</v>
      </c>
      <c r="N14" s="22">
        <f t="shared" si="1"/>
        <v>32.39744872436218</v>
      </c>
      <c r="O14" s="53">
        <v>5450</v>
      </c>
      <c r="P14" s="53">
        <v>3834.9</v>
      </c>
      <c r="Q14" s="65">
        <v>327.9000000000001</v>
      </c>
      <c r="R14" s="56"/>
    </row>
    <row r="15" spans="1:18" ht="18.75" customHeight="1">
      <c r="A15" s="37">
        <v>8</v>
      </c>
      <c r="B15" s="38" t="s">
        <v>66</v>
      </c>
      <c r="C15" s="22">
        <f>Shirak!Q17</f>
        <v>539024.2999999999</v>
      </c>
      <c r="D15" s="22">
        <f>Shirak!R17</f>
        <v>85490.4</v>
      </c>
      <c r="E15" s="22">
        <f>Shirak!S17</f>
        <v>74310.4552</v>
      </c>
      <c r="F15" s="22">
        <f t="shared" si="0"/>
        <v>86.92257282689052</v>
      </c>
      <c r="G15" s="47">
        <v>394046.8</v>
      </c>
      <c r="H15" s="47">
        <v>182380.6</v>
      </c>
      <c r="I15" s="64">
        <v>25502.29999999993</v>
      </c>
      <c r="J15" s="47"/>
      <c r="K15" s="22">
        <f>Shirak!Y17</f>
        <v>47949.299999999996</v>
      </c>
      <c r="L15" s="22">
        <f>Shirak!Z17</f>
        <v>7604.866666666668</v>
      </c>
      <c r="M15" s="22">
        <f>Shirak!AA17</f>
        <v>6754.2712</v>
      </c>
      <c r="N15" s="22">
        <f t="shared" si="1"/>
        <v>88.81511663583844</v>
      </c>
      <c r="O15" s="53">
        <v>52036.600000000006</v>
      </c>
      <c r="P15" s="53">
        <v>26785.1</v>
      </c>
      <c r="Q15" s="65">
        <v>0</v>
      </c>
      <c r="R15" s="56"/>
    </row>
    <row r="16" spans="1:18" ht="18.75" customHeight="1">
      <c r="A16" s="37">
        <v>9</v>
      </c>
      <c r="B16" s="38" t="s">
        <v>67</v>
      </c>
      <c r="C16" s="22">
        <f>Shirak!Q18</f>
        <v>4812.2</v>
      </c>
      <c r="D16" s="22">
        <f>Shirak!R18</f>
        <v>615.2</v>
      </c>
      <c r="E16" s="22">
        <f>Shirak!S18</f>
        <v>720.317</v>
      </c>
      <c r="F16" s="22">
        <f t="shared" si="0"/>
        <v>117.08663849154746</v>
      </c>
      <c r="G16" s="47">
        <v>1712.9</v>
      </c>
      <c r="H16" s="47">
        <v>665.5</v>
      </c>
      <c r="I16" s="64">
        <v>768</v>
      </c>
      <c r="J16" s="47"/>
      <c r="K16" s="22">
        <f>Shirak!Y18</f>
        <v>1884.8</v>
      </c>
      <c r="L16" s="22">
        <f>Shirak!Z18</f>
        <v>173.33333333333334</v>
      </c>
      <c r="M16" s="22">
        <f>Shirak!AA18</f>
        <v>166.122</v>
      </c>
      <c r="N16" s="22">
        <f t="shared" si="1"/>
        <v>95.83961538461539</v>
      </c>
      <c r="O16" s="53">
        <v>4239.5</v>
      </c>
      <c r="P16" s="53">
        <v>2494.3</v>
      </c>
      <c r="Q16" s="65">
        <v>202.0999999999999</v>
      </c>
      <c r="R16" s="56"/>
    </row>
    <row r="17" spans="1:18" ht="18.75" customHeight="1">
      <c r="A17" s="37">
        <v>10</v>
      </c>
      <c r="B17" s="38" t="s">
        <v>70</v>
      </c>
      <c r="C17" s="22">
        <f>Shirak!Q19</f>
        <v>36233.6</v>
      </c>
      <c r="D17" s="22">
        <f>Shirak!R19</f>
        <v>4317.333333333333</v>
      </c>
      <c r="E17" s="22">
        <f>Shirak!S19</f>
        <v>3558.3979999999997</v>
      </c>
      <c r="F17" s="22">
        <f t="shared" si="0"/>
        <v>82.4212013588635</v>
      </c>
      <c r="G17" s="47">
        <v>23578.8</v>
      </c>
      <c r="H17" s="47">
        <v>10266.1</v>
      </c>
      <c r="I17" s="64">
        <v>4253.199999999997</v>
      </c>
      <c r="J17" s="47"/>
      <c r="K17" s="22">
        <f>Shirak!Y19</f>
        <v>44432.1</v>
      </c>
      <c r="L17" s="22">
        <f>Shirak!Z19</f>
        <v>2746.6666666666665</v>
      </c>
      <c r="M17" s="22">
        <f>Shirak!AA19</f>
        <v>2533.9247</v>
      </c>
      <c r="N17" s="22">
        <f t="shared" si="1"/>
        <v>92.2545400485437</v>
      </c>
      <c r="O17" s="53">
        <v>112370.1</v>
      </c>
      <c r="P17" s="53">
        <v>76249</v>
      </c>
      <c r="Q17" s="65">
        <v>3829.199999999997</v>
      </c>
      <c r="R17" s="56"/>
    </row>
    <row r="18" spans="1:18" ht="18.75" customHeight="1">
      <c r="A18" s="37">
        <v>11</v>
      </c>
      <c r="B18" s="38" t="s">
        <v>68</v>
      </c>
      <c r="C18" s="22">
        <f>Shirak!Q20</f>
        <v>2944.8</v>
      </c>
      <c r="D18" s="22">
        <f>Shirak!R20</f>
        <v>285.59999999999997</v>
      </c>
      <c r="E18" s="22">
        <f>Shirak!S20</f>
        <v>352.136</v>
      </c>
      <c r="F18" s="22">
        <f t="shared" si="0"/>
        <v>123.29691876750704</v>
      </c>
      <c r="G18" s="47">
        <v>827</v>
      </c>
      <c r="H18" s="47">
        <v>281.9</v>
      </c>
      <c r="I18" s="64">
        <v>193</v>
      </c>
      <c r="J18" s="47"/>
      <c r="K18" s="22">
        <f>Shirak!Y20</f>
        <v>6423.4</v>
      </c>
      <c r="L18" s="22">
        <f>Shirak!Z20</f>
        <v>454</v>
      </c>
      <c r="M18" s="22">
        <f>Shirak!AA20</f>
        <v>389</v>
      </c>
      <c r="N18" s="22">
        <f t="shared" si="1"/>
        <v>85.68281938325991</v>
      </c>
      <c r="O18" s="53">
        <v>9551.5</v>
      </c>
      <c r="P18" s="53">
        <v>7244.5</v>
      </c>
      <c r="Q18" s="65">
        <v>700.0999999999995</v>
      </c>
      <c r="R18" s="56"/>
    </row>
    <row r="19" spans="1:18" ht="18.75" customHeight="1">
      <c r="A19" s="37">
        <v>12</v>
      </c>
      <c r="B19" s="38" t="s">
        <v>69</v>
      </c>
      <c r="C19" s="22">
        <f>Shirak!Q21</f>
        <v>3451.5</v>
      </c>
      <c r="D19" s="22">
        <f>Shirak!R21</f>
        <v>176.66666666666669</v>
      </c>
      <c r="E19" s="22">
        <f>Shirak!S21</f>
        <v>142.956</v>
      </c>
      <c r="F19" s="22">
        <f t="shared" si="0"/>
        <v>80.91849056603773</v>
      </c>
      <c r="G19" s="47">
        <v>2241.1</v>
      </c>
      <c r="H19" s="47">
        <v>1016.5</v>
      </c>
      <c r="I19" s="64">
        <v>515</v>
      </c>
      <c r="J19" s="47"/>
      <c r="K19" s="22">
        <f>Shirak!Y21</f>
        <v>2322.1000000000004</v>
      </c>
      <c r="L19" s="22">
        <f>Shirak!Z21</f>
        <v>66.66666666666667</v>
      </c>
      <c r="M19" s="22">
        <f>Shirak!AA21</f>
        <v>29.48</v>
      </c>
      <c r="N19" s="22">
        <f t="shared" si="1"/>
        <v>44.22</v>
      </c>
      <c r="O19" s="53">
        <v>1449.7</v>
      </c>
      <c r="P19" s="53">
        <v>870.6</v>
      </c>
      <c r="Q19" s="65">
        <v>250.00000000000045</v>
      </c>
      <c r="R19" s="56"/>
    </row>
    <row r="20" spans="1:18" ht="18.75" customHeight="1">
      <c r="A20" s="37">
        <v>13</v>
      </c>
      <c r="B20" s="38" t="s">
        <v>71</v>
      </c>
      <c r="C20" s="22">
        <f>Shirak!Q22</f>
        <v>7737.6</v>
      </c>
      <c r="D20" s="22">
        <f>Shirak!R22</f>
        <v>406.6666666666667</v>
      </c>
      <c r="E20" s="22">
        <f>Shirak!S22</f>
        <v>800.768</v>
      </c>
      <c r="F20" s="22">
        <f t="shared" si="0"/>
        <v>196.9101639344262</v>
      </c>
      <c r="G20" s="47">
        <v>11712.1</v>
      </c>
      <c r="H20" s="47">
        <v>5373.8</v>
      </c>
      <c r="I20" s="64">
        <v>236.70000000000073</v>
      </c>
      <c r="J20" s="47"/>
      <c r="K20" s="22">
        <f>Shirak!Y22</f>
        <v>4450</v>
      </c>
      <c r="L20" s="22">
        <f>Shirak!Z22</f>
        <v>400</v>
      </c>
      <c r="M20" s="22">
        <f>Shirak!AA22</f>
        <v>416.126</v>
      </c>
      <c r="N20" s="22">
        <f t="shared" si="1"/>
        <v>104.0315</v>
      </c>
      <c r="O20" s="53">
        <v>7608.6</v>
      </c>
      <c r="P20" s="53">
        <v>6604.4</v>
      </c>
      <c r="Q20" s="65">
        <v>588.5</v>
      </c>
      <c r="R20" s="56"/>
    </row>
    <row r="21" spans="1:18" ht="18.75" customHeight="1">
      <c r="A21" s="37">
        <v>14</v>
      </c>
      <c r="B21" s="40" t="s">
        <v>72</v>
      </c>
      <c r="C21" s="22">
        <f>Shirak!Q23</f>
        <v>5284.2</v>
      </c>
      <c r="D21" s="22">
        <f>Shirak!R23</f>
        <v>546.4666666666667</v>
      </c>
      <c r="E21" s="22">
        <f>Shirak!S23</f>
        <v>523</v>
      </c>
      <c r="F21" s="22">
        <f t="shared" si="0"/>
        <v>95.70574600463584</v>
      </c>
      <c r="G21" s="47">
        <v>114.7</v>
      </c>
      <c r="H21" s="47">
        <v>22.3</v>
      </c>
      <c r="I21" s="64">
        <v>114.69999999999982</v>
      </c>
      <c r="J21" s="47"/>
      <c r="K21" s="22">
        <f>Shirak!Y23</f>
        <v>3345.4</v>
      </c>
      <c r="L21" s="22">
        <f>Shirak!Z23</f>
        <v>400</v>
      </c>
      <c r="M21" s="22">
        <f>Shirak!AA23</f>
        <v>211</v>
      </c>
      <c r="N21" s="22">
        <f t="shared" si="1"/>
        <v>52.75</v>
      </c>
      <c r="O21" s="53">
        <v>4.1</v>
      </c>
      <c r="P21" s="53">
        <v>2.4</v>
      </c>
      <c r="Q21" s="65">
        <v>4.099999999999909</v>
      </c>
      <c r="R21" s="56"/>
    </row>
    <row r="22" spans="1:18" ht="18.75" customHeight="1">
      <c r="A22" s="37">
        <v>15</v>
      </c>
      <c r="B22" s="40" t="s">
        <v>73</v>
      </c>
      <c r="C22" s="22">
        <f>Shirak!Q24</f>
        <v>4408.2</v>
      </c>
      <c r="D22" s="22">
        <f>Shirak!R24</f>
        <v>400</v>
      </c>
      <c r="E22" s="22">
        <f>Shirak!S24</f>
        <v>569.734</v>
      </c>
      <c r="F22" s="22">
        <f t="shared" si="0"/>
        <v>142.4335</v>
      </c>
      <c r="G22" s="47">
        <v>1014.6</v>
      </c>
      <c r="H22" s="47">
        <v>340.5</v>
      </c>
      <c r="I22" s="64">
        <v>268.8000000000002</v>
      </c>
      <c r="J22" s="47"/>
      <c r="K22" s="22">
        <f>Shirak!Y24</f>
        <v>2900</v>
      </c>
      <c r="L22" s="22">
        <f>Shirak!Z24</f>
        <v>400</v>
      </c>
      <c r="M22" s="22">
        <f>Shirak!AA24</f>
        <v>407.689</v>
      </c>
      <c r="N22" s="22">
        <f t="shared" si="1"/>
        <v>101.92225000000002</v>
      </c>
      <c r="O22" s="53">
        <v>1828.1</v>
      </c>
      <c r="P22" s="53">
        <v>3450.9</v>
      </c>
      <c r="Q22" s="65">
        <v>48.69999999999982</v>
      </c>
      <c r="R22" s="56"/>
    </row>
    <row r="23" spans="1:18" ht="18.75" customHeight="1">
      <c r="A23" s="37">
        <v>16</v>
      </c>
      <c r="B23" s="40" t="s">
        <v>74</v>
      </c>
      <c r="C23" s="22">
        <f>Shirak!Q25</f>
        <v>65000</v>
      </c>
      <c r="D23" s="22">
        <f>Shirak!R25</f>
        <v>10166.666666666668</v>
      </c>
      <c r="E23" s="22">
        <f>Shirak!S25</f>
        <v>7844.114</v>
      </c>
      <c r="F23" s="22">
        <f t="shared" si="0"/>
        <v>77.15521967213114</v>
      </c>
      <c r="G23" s="47">
        <v>27553.2</v>
      </c>
      <c r="H23" s="47">
        <v>13374.1</v>
      </c>
      <c r="I23" s="64">
        <v>4295.5</v>
      </c>
      <c r="J23" s="47"/>
      <c r="K23" s="22">
        <f>Shirak!Y25</f>
        <v>3800</v>
      </c>
      <c r="L23" s="22">
        <f>Shirak!Z25</f>
        <v>613.3333333333334</v>
      </c>
      <c r="M23" s="22">
        <f>Shirak!AA25</f>
        <v>339.954</v>
      </c>
      <c r="N23" s="22">
        <f t="shared" si="1"/>
        <v>55.42728260869565</v>
      </c>
      <c r="O23" s="53">
        <v>3861.6000000000004</v>
      </c>
      <c r="P23" s="53">
        <v>2184.7</v>
      </c>
      <c r="Q23" s="65">
        <v>150.30000000000018</v>
      </c>
      <c r="R23" s="56"/>
    </row>
    <row r="24" spans="1:18" ht="18.75" customHeight="1">
      <c r="A24" s="37">
        <v>17</v>
      </c>
      <c r="B24" s="40" t="s">
        <v>75</v>
      </c>
      <c r="C24" s="22">
        <f>Shirak!Q26</f>
        <v>3940</v>
      </c>
      <c r="D24" s="22">
        <f>Shirak!R26</f>
        <v>800</v>
      </c>
      <c r="E24" s="22">
        <f>Shirak!S26</f>
        <v>146</v>
      </c>
      <c r="F24" s="22">
        <f t="shared" si="0"/>
        <v>18.25</v>
      </c>
      <c r="G24" s="47">
        <v>1197.9</v>
      </c>
      <c r="H24" s="47">
        <v>474.8</v>
      </c>
      <c r="I24" s="64">
        <v>36.90000000000009</v>
      </c>
      <c r="J24" s="47"/>
      <c r="K24" s="22">
        <f>Shirak!Y26</f>
        <v>2600</v>
      </c>
      <c r="L24" s="22">
        <f>Shirak!Z26</f>
        <v>306.6666666666667</v>
      </c>
      <c r="M24" s="22">
        <f>Shirak!AA26</f>
        <v>120</v>
      </c>
      <c r="N24" s="22">
        <f t="shared" si="1"/>
        <v>39.13043478260869</v>
      </c>
      <c r="O24" s="53">
        <v>2828.8</v>
      </c>
      <c r="P24" s="53">
        <v>3643.7</v>
      </c>
      <c r="Q24" s="65">
        <v>208</v>
      </c>
      <c r="R24" s="56"/>
    </row>
    <row r="25" spans="1:18" ht="18.75" customHeight="1">
      <c r="A25" s="37">
        <v>18</v>
      </c>
      <c r="B25" s="40" t="s">
        <v>76</v>
      </c>
      <c r="C25" s="22">
        <f>Shirak!Q27</f>
        <v>3417.5</v>
      </c>
      <c r="D25" s="22">
        <f>Shirak!R27</f>
        <v>466.6666666666667</v>
      </c>
      <c r="E25" s="22">
        <f>Shirak!S27</f>
        <v>381.87</v>
      </c>
      <c r="F25" s="22">
        <f t="shared" si="0"/>
        <v>81.82928571428572</v>
      </c>
      <c r="G25" s="47">
        <v>2139.9</v>
      </c>
      <c r="H25" s="47">
        <v>926.4</v>
      </c>
      <c r="I25" s="64">
        <v>440.1999999999998</v>
      </c>
      <c r="J25" s="47"/>
      <c r="K25" s="22">
        <f>Shirak!Y27</f>
        <v>1800</v>
      </c>
      <c r="L25" s="22">
        <f>Shirak!Z27</f>
        <v>253.73333333333335</v>
      </c>
      <c r="M25" s="22">
        <f>Shirak!AA27</f>
        <v>153.25</v>
      </c>
      <c r="N25" s="22">
        <f t="shared" si="1"/>
        <v>60.3980557015239</v>
      </c>
      <c r="O25" s="53">
        <v>550.1</v>
      </c>
      <c r="P25" s="53">
        <v>1534.9</v>
      </c>
      <c r="Q25" s="65">
        <v>239.5</v>
      </c>
      <c r="R25" s="56"/>
    </row>
    <row r="26" spans="1:18" ht="18.75" customHeight="1">
      <c r="A26" s="37">
        <v>19</v>
      </c>
      <c r="B26" s="40" t="s">
        <v>77</v>
      </c>
      <c r="C26" s="22">
        <f>Shirak!Q28</f>
        <v>3526</v>
      </c>
      <c r="D26" s="22">
        <f>Shirak!R28</f>
        <v>350.66666666666663</v>
      </c>
      <c r="E26" s="22">
        <f>Shirak!S28</f>
        <v>478.2</v>
      </c>
      <c r="F26" s="22">
        <f t="shared" si="0"/>
        <v>136.36882129277566</v>
      </c>
      <c r="G26" s="47">
        <v>902.3</v>
      </c>
      <c r="H26" s="47">
        <v>346.3</v>
      </c>
      <c r="I26" s="64">
        <v>551</v>
      </c>
      <c r="J26" s="47"/>
      <c r="K26" s="22">
        <f>Shirak!Y28</f>
        <v>2240</v>
      </c>
      <c r="L26" s="22">
        <f>Shirak!Z28</f>
        <v>200</v>
      </c>
      <c r="M26" s="22">
        <f>Shirak!AA28</f>
        <v>119.54</v>
      </c>
      <c r="N26" s="22">
        <f t="shared" si="1"/>
        <v>59.77</v>
      </c>
      <c r="O26" s="53">
        <v>413.6</v>
      </c>
      <c r="P26" s="53">
        <v>793.7</v>
      </c>
      <c r="Q26" s="65">
        <v>316.4000000000001</v>
      </c>
      <c r="R26" s="56"/>
    </row>
    <row r="27" spans="1:18" ht="18.75" customHeight="1">
      <c r="A27" s="37">
        <v>20</v>
      </c>
      <c r="B27" s="40" t="s">
        <v>78</v>
      </c>
      <c r="C27" s="22">
        <f>Shirak!Q29</f>
        <v>1300</v>
      </c>
      <c r="D27" s="22">
        <f>Shirak!R29</f>
        <v>226.66666666666666</v>
      </c>
      <c r="E27" s="22">
        <f>Shirak!S29</f>
        <v>283.563</v>
      </c>
      <c r="F27" s="22">
        <f t="shared" si="0"/>
        <v>125.10132352941177</v>
      </c>
      <c r="G27" s="47">
        <v>352.1</v>
      </c>
      <c r="H27" s="47">
        <v>108.5</v>
      </c>
      <c r="I27" s="64">
        <v>54.09999999999991</v>
      </c>
      <c r="J27" s="47"/>
      <c r="K27" s="22">
        <f>Shirak!Y29</f>
        <v>1807</v>
      </c>
      <c r="L27" s="22">
        <f>Shirak!Z29</f>
        <v>160.53333333333333</v>
      </c>
      <c r="M27" s="22">
        <f>Shirak!AA29</f>
        <v>158.4</v>
      </c>
      <c r="N27" s="22">
        <f t="shared" si="1"/>
        <v>98.67109634551495</v>
      </c>
      <c r="O27" s="53">
        <v>1377.7</v>
      </c>
      <c r="P27" s="53">
        <v>1066.2</v>
      </c>
      <c r="Q27" s="65">
        <v>151.0999999999999</v>
      </c>
      <c r="R27" s="56"/>
    </row>
    <row r="28" spans="1:18" ht="18.75" customHeight="1">
      <c r="A28" s="37">
        <v>21</v>
      </c>
      <c r="B28" s="40" t="s">
        <v>79</v>
      </c>
      <c r="C28" s="22">
        <f>Shirak!Q30</f>
        <v>300</v>
      </c>
      <c r="D28" s="22">
        <f>Shirak!R30</f>
        <v>50</v>
      </c>
      <c r="E28" s="22">
        <f>Shirak!S30</f>
        <v>72.6</v>
      </c>
      <c r="F28" s="22">
        <f t="shared" si="0"/>
        <v>145.2</v>
      </c>
      <c r="G28" s="47">
        <v>194.7</v>
      </c>
      <c r="H28" s="47">
        <v>83</v>
      </c>
      <c r="I28" s="64">
        <v>93.5</v>
      </c>
      <c r="J28" s="47"/>
      <c r="K28" s="22">
        <f>Shirak!Y30</f>
        <v>1840</v>
      </c>
      <c r="L28" s="22">
        <f>Shirak!Z30</f>
        <v>356.6666666666667</v>
      </c>
      <c r="M28" s="22">
        <f>Shirak!AA30</f>
        <v>258</v>
      </c>
      <c r="N28" s="22">
        <f t="shared" si="1"/>
        <v>72.33644859813084</v>
      </c>
      <c r="O28" s="53">
        <v>252.5</v>
      </c>
      <c r="P28" s="53">
        <v>156.5</v>
      </c>
      <c r="Q28" s="65">
        <v>261</v>
      </c>
      <c r="R28" s="56"/>
    </row>
    <row r="29" spans="1:18" ht="18.75" customHeight="1">
      <c r="A29" s="37">
        <v>22</v>
      </c>
      <c r="B29" s="40" t="s">
        <v>80</v>
      </c>
      <c r="C29" s="22">
        <f>Shirak!Q31</f>
        <v>2450</v>
      </c>
      <c r="D29" s="22">
        <f>Shirak!R31</f>
        <v>166.66666666666666</v>
      </c>
      <c r="E29" s="22">
        <f>Shirak!S31</f>
        <v>211.9</v>
      </c>
      <c r="F29" s="22">
        <f t="shared" si="0"/>
        <v>127.14000000000001</v>
      </c>
      <c r="G29" s="47">
        <v>584.3</v>
      </c>
      <c r="H29" s="47">
        <v>280.1</v>
      </c>
      <c r="I29" s="64">
        <v>243.19999999999982</v>
      </c>
      <c r="J29" s="47"/>
      <c r="K29" s="22">
        <f>Shirak!Y31</f>
        <v>3100</v>
      </c>
      <c r="L29" s="22">
        <f>Shirak!Z31</f>
        <v>300</v>
      </c>
      <c r="M29" s="22">
        <f>Shirak!AA31</f>
        <v>387.3</v>
      </c>
      <c r="N29" s="22">
        <f t="shared" si="1"/>
        <v>129.10000000000002</v>
      </c>
      <c r="O29" s="53">
        <v>3444.5</v>
      </c>
      <c r="P29" s="53">
        <v>2802.8</v>
      </c>
      <c r="Q29" s="65">
        <v>470</v>
      </c>
      <c r="R29" s="56"/>
    </row>
    <row r="30" spans="1:18" ht="18.75" customHeight="1">
      <c r="A30" s="37">
        <v>23</v>
      </c>
      <c r="B30" s="40" t="s">
        <v>81</v>
      </c>
      <c r="C30" s="22">
        <f>Shirak!Q32</f>
        <v>1808.3999999999999</v>
      </c>
      <c r="D30" s="22">
        <f>Shirak!R32</f>
        <v>203.4</v>
      </c>
      <c r="E30" s="22">
        <f>Shirak!S32</f>
        <v>397.7</v>
      </c>
      <c r="F30" s="22">
        <f t="shared" si="0"/>
        <v>195.5260570304818</v>
      </c>
      <c r="G30" s="47">
        <v>44.8</v>
      </c>
      <c r="H30" s="47">
        <v>11.8</v>
      </c>
      <c r="I30" s="64">
        <v>47.09999999999991</v>
      </c>
      <c r="J30" s="47"/>
      <c r="K30" s="22">
        <f>Shirak!Y32</f>
        <v>1364.8</v>
      </c>
      <c r="L30" s="22">
        <f>Shirak!Z32</f>
        <v>166.66666666666666</v>
      </c>
      <c r="M30" s="22">
        <f>Shirak!AA32</f>
        <v>225</v>
      </c>
      <c r="N30" s="22">
        <f t="shared" si="1"/>
        <v>135</v>
      </c>
      <c r="O30" s="53">
        <v>64.5</v>
      </c>
      <c r="P30" s="53">
        <v>29.6</v>
      </c>
      <c r="Q30" s="65">
        <v>94.09999999999991</v>
      </c>
      <c r="R30" s="56"/>
    </row>
    <row r="31" spans="1:18" ht="18.75" customHeight="1">
      <c r="A31" s="37">
        <v>24</v>
      </c>
      <c r="B31" s="40" t="s">
        <v>82</v>
      </c>
      <c r="C31" s="22">
        <f>Shirak!Q33</f>
        <v>3894.4</v>
      </c>
      <c r="D31" s="22">
        <f>Shirak!R33</f>
        <v>667.6666666666666</v>
      </c>
      <c r="E31" s="22">
        <f>Shirak!S33</f>
        <v>661.8</v>
      </c>
      <c r="F31" s="22">
        <f t="shared" si="0"/>
        <v>99.12131802296555</v>
      </c>
      <c r="G31" s="47">
        <v>2991.7</v>
      </c>
      <c r="H31" s="47">
        <v>1213.3</v>
      </c>
      <c r="I31" s="64">
        <v>0</v>
      </c>
      <c r="J31" s="47"/>
      <c r="K31" s="22">
        <f>Shirak!Y33</f>
        <v>9000</v>
      </c>
      <c r="L31" s="22">
        <f>Shirak!Z33</f>
        <v>1733.3333333333333</v>
      </c>
      <c r="M31" s="22">
        <f>Shirak!AA33</f>
        <v>722.8</v>
      </c>
      <c r="N31" s="22">
        <f t="shared" si="1"/>
        <v>41.699999999999996</v>
      </c>
      <c r="O31" s="53">
        <v>27667.3</v>
      </c>
      <c r="P31" s="53">
        <v>19772</v>
      </c>
      <c r="Q31" s="65">
        <v>1119.5</v>
      </c>
      <c r="R31" s="56"/>
    </row>
    <row r="32" spans="1:18" ht="18.75" customHeight="1">
      <c r="A32" s="37">
        <v>25</v>
      </c>
      <c r="B32" s="40" t="s">
        <v>83</v>
      </c>
      <c r="C32" s="22">
        <f>Shirak!Q34</f>
        <v>895</v>
      </c>
      <c r="D32" s="22">
        <f>Shirak!R34</f>
        <v>149.33333333333334</v>
      </c>
      <c r="E32" s="22">
        <f>Shirak!S34</f>
        <v>572</v>
      </c>
      <c r="F32" s="22">
        <f t="shared" si="0"/>
        <v>383.0357142857143</v>
      </c>
      <c r="G32" s="47">
        <v>813.4</v>
      </c>
      <c r="H32" s="47">
        <v>336.2</v>
      </c>
      <c r="I32" s="64">
        <v>13.600000000000023</v>
      </c>
      <c r="J32" s="47"/>
      <c r="K32" s="22">
        <f>Shirak!Y34</f>
        <v>1580</v>
      </c>
      <c r="L32" s="22">
        <f>Shirak!Z34</f>
        <v>263.3333333333333</v>
      </c>
      <c r="M32" s="22">
        <f>Shirak!AA34</f>
        <v>217.69</v>
      </c>
      <c r="N32" s="22">
        <f t="shared" si="1"/>
        <v>82.66708860759493</v>
      </c>
      <c r="O32" s="53">
        <v>3631.8</v>
      </c>
      <c r="P32" s="53">
        <v>2519.3</v>
      </c>
      <c r="Q32" s="65">
        <v>179.4000000000001</v>
      </c>
      <c r="R32" s="56"/>
    </row>
    <row r="33" spans="1:18" ht="18.75" customHeight="1">
      <c r="A33" s="37">
        <v>26</v>
      </c>
      <c r="B33" s="40" t="s">
        <v>84</v>
      </c>
      <c r="C33" s="22">
        <f>Shirak!Q35</f>
        <v>6950</v>
      </c>
      <c r="D33" s="22">
        <f>Shirak!R35</f>
        <v>1066.6666666666667</v>
      </c>
      <c r="E33" s="22">
        <f>Shirak!S35</f>
        <v>1633.7379999999998</v>
      </c>
      <c r="F33" s="22">
        <f t="shared" si="0"/>
        <v>153.16293749999997</v>
      </c>
      <c r="G33" s="47">
        <v>1205</v>
      </c>
      <c r="H33" s="47">
        <v>495.2</v>
      </c>
      <c r="I33" s="64">
        <v>435.1999999999998</v>
      </c>
      <c r="J33" s="47"/>
      <c r="K33" s="22">
        <f>Shirak!Y35</f>
        <v>4700</v>
      </c>
      <c r="L33" s="22">
        <f>Shirak!Z35</f>
        <v>666.6666666666666</v>
      </c>
      <c r="M33" s="22">
        <f>Shirak!AA35</f>
        <v>667.918</v>
      </c>
      <c r="N33" s="22">
        <f t="shared" si="1"/>
        <v>100.1877</v>
      </c>
      <c r="O33" s="53">
        <v>1177.8</v>
      </c>
      <c r="P33" s="53">
        <v>768.3</v>
      </c>
      <c r="Q33" s="65">
        <v>416.10000000000036</v>
      </c>
      <c r="R33" s="56"/>
    </row>
    <row r="34" spans="1:18" ht="18.75" customHeight="1">
      <c r="A34" s="37">
        <v>27</v>
      </c>
      <c r="B34" s="40" t="s">
        <v>85</v>
      </c>
      <c r="C34" s="22">
        <f>Shirak!Q36</f>
        <v>1912</v>
      </c>
      <c r="D34" s="22">
        <f>Shirak!R36</f>
        <v>266.6666666666667</v>
      </c>
      <c r="E34" s="22">
        <f>Shirak!S36</f>
        <v>492</v>
      </c>
      <c r="F34" s="22">
        <f t="shared" si="0"/>
        <v>184.5</v>
      </c>
      <c r="G34" s="47">
        <v>706.1</v>
      </c>
      <c r="H34" s="47">
        <v>192</v>
      </c>
      <c r="I34" s="64">
        <v>20</v>
      </c>
      <c r="J34" s="47"/>
      <c r="K34" s="22">
        <f>Shirak!Y36</f>
        <v>3794.8</v>
      </c>
      <c r="L34" s="22">
        <f>Shirak!Z36</f>
        <v>480</v>
      </c>
      <c r="M34" s="22">
        <f>Shirak!AA36</f>
        <v>674.7</v>
      </c>
      <c r="N34" s="22">
        <f t="shared" si="1"/>
        <v>140.5625</v>
      </c>
      <c r="O34" s="53">
        <v>1397</v>
      </c>
      <c r="P34" s="53">
        <v>711.3</v>
      </c>
      <c r="Q34" s="65">
        <v>50.90000000000009</v>
      </c>
      <c r="R34" s="56"/>
    </row>
    <row r="35" spans="1:18" ht="18.75" customHeight="1">
      <c r="A35" s="37">
        <v>28</v>
      </c>
      <c r="B35" s="40" t="s">
        <v>86</v>
      </c>
      <c r="C35" s="22">
        <f>Shirak!Q37</f>
        <v>1850</v>
      </c>
      <c r="D35" s="22">
        <f>Shirak!R37</f>
        <v>308.3333333333333</v>
      </c>
      <c r="E35" s="22">
        <f>Shirak!S37</f>
        <v>241.134</v>
      </c>
      <c r="F35" s="22">
        <f t="shared" si="0"/>
        <v>78.20562162162162</v>
      </c>
      <c r="G35" s="47">
        <v>1163.8</v>
      </c>
      <c r="H35" s="47">
        <v>405.7</v>
      </c>
      <c r="I35" s="64">
        <v>385.0999999999999</v>
      </c>
      <c r="J35" s="47"/>
      <c r="K35" s="22">
        <f>Shirak!Y37</f>
        <v>1214.2</v>
      </c>
      <c r="L35" s="22">
        <f>Shirak!Z37</f>
        <v>202.33333333333334</v>
      </c>
      <c r="M35" s="22">
        <f>Shirak!AA37</f>
        <v>85.623</v>
      </c>
      <c r="N35" s="22">
        <f t="shared" si="1"/>
        <v>42.31779242174629</v>
      </c>
      <c r="O35" s="53">
        <v>267.1</v>
      </c>
      <c r="P35" s="53">
        <v>233</v>
      </c>
      <c r="Q35" s="65">
        <v>93</v>
      </c>
      <c r="R35" s="56"/>
    </row>
    <row r="36" spans="1:18" ht="18.75" customHeight="1">
      <c r="A36" s="37">
        <v>29</v>
      </c>
      <c r="B36" s="40" t="s">
        <v>87</v>
      </c>
      <c r="C36" s="22">
        <f>Shirak!Q38</f>
        <v>4978</v>
      </c>
      <c r="D36" s="22">
        <f>Shirak!R38</f>
        <v>733.3333333333334</v>
      </c>
      <c r="E36" s="22">
        <f>Shirak!S38</f>
        <v>1484.1109999999999</v>
      </c>
      <c r="F36" s="22">
        <f t="shared" si="0"/>
        <v>202.3787727272727</v>
      </c>
      <c r="G36" s="47">
        <v>858.6</v>
      </c>
      <c r="H36" s="47">
        <v>350.6</v>
      </c>
      <c r="I36" s="64">
        <v>200</v>
      </c>
      <c r="J36" s="47"/>
      <c r="K36" s="22">
        <f>Shirak!Y38</f>
        <v>2525.6</v>
      </c>
      <c r="L36" s="22">
        <f>Shirak!Z38</f>
        <v>200</v>
      </c>
      <c r="M36" s="22">
        <f>Shirak!AA38</f>
        <v>329.314</v>
      </c>
      <c r="N36" s="22">
        <f t="shared" si="1"/>
        <v>164.657</v>
      </c>
      <c r="O36" s="53">
        <v>4359.3</v>
      </c>
      <c r="P36" s="53">
        <v>4376.1</v>
      </c>
      <c r="Q36" s="65">
        <v>100</v>
      </c>
      <c r="R36" s="56"/>
    </row>
    <row r="37" spans="1:18" ht="18.75" customHeight="1">
      <c r="A37" s="37">
        <v>30</v>
      </c>
      <c r="B37" s="40" t="s">
        <v>88</v>
      </c>
      <c r="C37" s="22">
        <f>Shirak!Q39</f>
        <v>8192.2</v>
      </c>
      <c r="D37" s="22">
        <f>Shirak!R39</f>
        <v>1365.2666666666667</v>
      </c>
      <c r="E37" s="22">
        <f>Shirak!S39</f>
        <v>1475.9989999999998</v>
      </c>
      <c r="F37" s="22">
        <f t="shared" si="0"/>
        <v>108.11067434933346</v>
      </c>
      <c r="G37" s="47">
        <v>5922.4</v>
      </c>
      <c r="H37" s="47">
        <v>2556.5</v>
      </c>
      <c r="I37" s="64">
        <v>0</v>
      </c>
      <c r="J37" s="47"/>
      <c r="K37" s="22">
        <f>Shirak!Y39</f>
        <v>2665.6</v>
      </c>
      <c r="L37" s="22">
        <f>Shirak!Z39</f>
        <v>444.26666666666665</v>
      </c>
      <c r="M37" s="22">
        <f>Shirak!AA39</f>
        <v>303.032</v>
      </c>
      <c r="N37" s="22">
        <f t="shared" si="1"/>
        <v>68.2094837935174</v>
      </c>
      <c r="O37" s="53">
        <v>7145.6</v>
      </c>
      <c r="P37" s="53">
        <v>5355.4</v>
      </c>
      <c r="Q37" s="65">
        <v>0</v>
      </c>
      <c r="R37" s="56"/>
    </row>
    <row r="38" spans="1:18" ht="18.75" customHeight="1">
      <c r="A38" s="37">
        <v>31</v>
      </c>
      <c r="B38" s="40" t="s">
        <v>89</v>
      </c>
      <c r="C38" s="22">
        <f>Shirak!Q40</f>
        <v>1397.6</v>
      </c>
      <c r="D38" s="22">
        <f>Shirak!R40</f>
        <v>232.93333333333334</v>
      </c>
      <c r="E38" s="22">
        <f>Shirak!S40</f>
        <v>160.2</v>
      </c>
      <c r="F38" s="22">
        <f t="shared" si="0"/>
        <v>68.77504293073841</v>
      </c>
      <c r="G38" s="47">
        <v>211.1</v>
      </c>
      <c r="H38" s="47">
        <v>85.9</v>
      </c>
      <c r="I38" s="64">
        <v>43.899999999999864</v>
      </c>
      <c r="J38" s="47"/>
      <c r="K38" s="22">
        <f>Shirak!Y40</f>
        <v>2850</v>
      </c>
      <c r="L38" s="22">
        <f>Shirak!Z40</f>
        <v>376.6666666666667</v>
      </c>
      <c r="M38" s="22">
        <f>Shirak!AA40</f>
        <v>286.49</v>
      </c>
      <c r="N38" s="22">
        <f t="shared" si="1"/>
        <v>76.05929203539823</v>
      </c>
      <c r="O38" s="53">
        <v>941.2</v>
      </c>
      <c r="P38" s="53">
        <v>613.6</v>
      </c>
      <c r="Q38" s="65">
        <v>172.9000000000001</v>
      </c>
      <c r="R38" s="56"/>
    </row>
    <row r="39" spans="1:18" ht="18.75" customHeight="1">
      <c r="A39" s="37">
        <v>32</v>
      </c>
      <c r="B39" s="40" t="s">
        <v>90</v>
      </c>
      <c r="C39" s="22">
        <f>Shirak!Q41</f>
        <v>4504.1</v>
      </c>
      <c r="D39" s="22">
        <f>Shirak!R41</f>
        <v>1194</v>
      </c>
      <c r="E39" s="22">
        <f>Shirak!S41</f>
        <v>502.156</v>
      </c>
      <c r="F39" s="22">
        <f t="shared" si="0"/>
        <v>42.05661641541039</v>
      </c>
      <c r="G39" s="47">
        <v>2985.6</v>
      </c>
      <c r="H39" s="47">
        <v>1296.7</v>
      </c>
      <c r="I39" s="64">
        <v>199.70000000000073</v>
      </c>
      <c r="J39" s="47"/>
      <c r="K39" s="22">
        <f>Shirak!Y41</f>
        <v>3700</v>
      </c>
      <c r="L39" s="22">
        <f>Shirak!Z41</f>
        <v>800</v>
      </c>
      <c r="M39" s="22">
        <f>Shirak!AA41</f>
        <v>500.498</v>
      </c>
      <c r="N39" s="22">
        <f t="shared" si="1"/>
        <v>62.56225</v>
      </c>
      <c r="O39" s="53">
        <v>5494.4</v>
      </c>
      <c r="P39" s="53">
        <v>3949.9</v>
      </c>
      <c r="Q39" s="65">
        <v>61.40000000000009</v>
      </c>
      <c r="R39" s="56"/>
    </row>
    <row r="40" spans="1:18" ht="18.75" customHeight="1">
      <c r="A40" s="37">
        <v>33</v>
      </c>
      <c r="B40" s="40" t="s">
        <v>91</v>
      </c>
      <c r="C40" s="22">
        <f>Shirak!Q42</f>
        <v>3559.5</v>
      </c>
      <c r="D40" s="22">
        <f>Shirak!R42</f>
        <v>333.3333333333333</v>
      </c>
      <c r="E40" s="22">
        <f>Shirak!S42</f>
        <v>627.24</v>
      </c>
      <c r="F40" s="22">
        <f t="shared" si="0"/>
        <v>188.172</v>
      </c>
      <c r="G40" s="47">
        <v>1461.1</v>
      </c>
      <c r="H40" s="47">
        <v>678.6</v>
      </c>
      <c r="I40" s="64">
        <v>566</v>
      </c>
      <c r="J40" s="47"/>
      <c r="K40" s="22">
        <f>Shirak!Y42</f>
        <v>3300</v>
      </c>
      <c r="L40" s="22">
        <f>Shirak!Z42</f>
        <v>600</v>
      </c>
      <c r="M40" s="22">
        <f>Shirak!AA42</f>
        <v>549.6617</v>
      </c>
      <c r="N40" s="22">
        <f t="shared" si="1"/>
        <v>91.61028333333333</v>
      </c>
      <c r="O40" s="53">
        <v>16735</v>
      </c>
      <c r="P40" s="53">
        <v>10620.7</v>
      </c>
      <c r="Q40" s="65">
        <v>814.3000000000002</v>
      </c>
      <c r="R40" s="56"/>
    </row>
    <row r="41" spans="1:18" ht="18.75" customHeight="1">
      <c r="A41" s="37">
        <v>34</v>
      </c>
      <c r="B41" s="40" t="s">
        <v>92</v>
      </c>
      <c r="C41" s="22">
        <f>Shirak!Q43</f>
        <v>1700</v>
      </c>
      <c r="D41" s="22">
        <f>Shirak!R43</f>
        <v>200</v>
      </c>
      <c r="E41" s="22">
        <f>Shirak!S43</f>
        <v>71</v>
      </c>
      <c r="F41" s="22">
        <f t="shared" si="0"/>
        <v>35.5</v>
      </c>
      <c r="G41" s="47">
        <v>906.3</v>
      </c>
      <c r="H41" s="47">
        <v>387.4</v>
      </c>
      <c r="I41" s="64">
        <v>145.0999999999999</v>
      </c>
      <c r="J41" s="47"/>
      <c r="K41" s="22">
        <f>Shirak!Y43</f>
        <v>2300</v>
      </c>
      <c r="L41" s="22">
        <f>Shirak!Z43</f>
        <v>333.3333333333333</v>
      </c>
      <c r="M41" s="22">
        <f>Shirak!AA43</f>
        <v>0</v>
      </c>
      <c r="N41" s="22">
        <f t="shared" si="1"/>
        <v>0</v>
      </c>
      <c r="O41" s="53">
        <v>1384.8</v>
      </c>
      <c r="P41" s="53">
        <v>785.9</v>
      </c>
      <c r="Q41" s="65">
        <v>423</v>
      </c>
      <c r="R41" s="56"/>
    </row>
    <row r="42" spans="1:18" ht="18.75" customHeight="1">
      <c r="A42" s="37">
        <v>35</v>
      </c>
      <c r="B42" s="40" t="s">
        <v>93</v>
      </c>
      <c r="C42" s="22">
        <f>Shirak!Q44</f>
        <v>860.6</v>
      </c>
      <c r="D42" s="22">
        <f>Shirak!R44</f>
        <v>133.33333333333334</v>
      </c>
      <c r="E42" s="22">
        <f>Shirak!S44</f>
        <v>83.9</v>
      </c>
      <c r="F42" s="22">
        <f t="shared" si="0"/>
        <v>62.925</v>
      </c>
      <c r="G42" s="47">
        <v>321.4</v>
      </c>
      <c r="H42" s="47">
        <v>163.7</v>
      </c>
      <c r="I42" s="64">
        <v>2.800000000000068</v>
      </c>
      <c r="J42" s="47"/>
      <c r="K42" s="22">
        <f>Shirak!Y44</f>
        <v>2260</v>
      </c>
      <c r="L42" s="22">
        <f>Shirak!Z44</f>
        <v>233.33333333333334</v>
      </c>
      <c r="M42" s="22">
        <f>Shirak!AA44</f>
        <v>180.25</v>
      </c>
      <c r="N42" s="22">
        <f t="shared" si="1"/>
        <v>77.25</v>
      </c>
      <c r="O42" s="53">
        <v>3353</v>
      </c>
      <c r="P42" s="53">
        <v>2653.8</v>
      </c>
      <c r="Q42" s="65">
        <v>422.0999999999999</v>
      </c>
      <c r="R42" s="56"/>
    </row>
    <row r="43" spans="1:18" ht="18.75" customHeight="1">
      <c r="A43" s="37">
        <v>36</v>
      </c>
      <c r="B43" s="41" t="s">
        <v>94</v>
      </c>
      <c r="C43" s="22">
        <f>Shirak!Q45</f>
        <v>7236</v>
      </c>
      <c r="D43" s="22">
        <f>Shirak!R45</f>
        <v>535.3333333333334</v>
      </c>
      <c r="E43" s="22">
        <f>Shirak!S45</f>
        <v>608.2289999999999</v>
      </c>
      <c r="F43" s="22">
        <f t="shared" si="0"/>
        <v>113.61687422166872</v>
      </c>
      <c r="G43" s="47">
        <v>1016.1</v>
      </c>
      <c r="H43" s="47">
        <v>358.1</v>
      </c>
      <c r="I43" s="64">
        <v>349.5</v>
      </c>
      <c r="J43" s="47"/>
      <c r="K43" s="22">
        <f>Shirak!Y45</f>
        <v>4930</v>
      </c>
      <c r="L43" s="22">
        <f>Shirak!Z45</f>
        <v>366.6666666666667</v>
      </c>
      <c r="M43" s="22">
        <f>Shirak!AA45</f>
        <v>380.125</v>
      </c>
      <c r="N43" s="22">
        <f t="shared" si="1"/>
        <v>103.67045454545453</v>
      </c>
      <c r="O43" s="53">
        <v>583.5</v>
      </c>
      <c r="P43" s="53">
        <v>242</v>
      </c>
      <c r="Q43" s="65">
        <v>333.60000000000036</v>
      </c>
      <c r="R43" s="56"/>
    </row>
    <row r="44" spans="1:18" ht="18.75" customHeight="1">
      <c r="A44" s="37">
        <v>37</v>
      </c>
      <c r="B44" s="42" t="s">
        <v>95</v>
      </c>
      <c r="C44" s="22">
        <f>Shirak!Q46</f>
        <v>5504</v>
      </c>
      <c r="D44" s="22">
        <f>Shirak!R46</f>
        <v>367.33333333333337</v>
      </c>
      <c r="E44" s="22">
        <f>Shirak!S46</f>
        <v>555.87</v>
      </c>
      <c r="F44" s="22">
        <f t="shared" si="0"/>
        <v>151.32577132486387</v>
      </c>
      <c r="G44" s="47">
        <v>1203.4</v>
      </c>
      <c r="H44" s="47">
        <v>519.6</v>
      </c>
      <c r="I44" s="64">
        <v>633</v>
      </c>
      <c r="J44" s="47"/>
      <c r="K44" s="22">
        <f>Shirak!Y46</f>
        <v>2110</v>
      </c>
      <c r="L44" s="22">
        <f>Shirak!Z46</f>
        <v>200</v>
      </c>
      <c r="M44" s="22">
        <f>Shirak!AA46</f>
        <v>141.3</v>
      </c>
      <c r="N44" s="22">
        <f t="shared" si="1"/>
        <v>70.65</v>
      </c>
      <c r="O44" s="53">
        <v>167.6</v>
      </c>
      <c r="P44" s="53">
        <v>73.7</v>
      </c>
      <c r="Q44" s="65">
        <v>101.40000000000009</v>
      </c>
      <c r="R44" s="56"/>
    </row>
    <row r="45" spans="1:18" ht="18.75" customHeight="1">
      <c r="A45" s="37">
        <v>38</v>
      </c>
      <c r="B45" s="38" t="s">
        <v>109</v>
      </c>
      <c r="C45" s="22">
        <f>Shirak!Q47</f>
        <v>60100</v>
      </c>
      <c r="D45" s="22">
        <f>Shirak!R47</f>
        <v>5733.333333333333</v>
      </c>
      <c r="E45" s="22">
        <f>Shirak!S47</f>
        <v>7002.2638</v>
      </c>
      <c r="F45" s="22">
        <f t="shared" si="0"/>
        <v>122.13250813953489</v>
      </c>
      <c r="G45" s="47">
        <v>28273.2</v>
      </c>
      <c r="H45" s="47">
        <v>11461.2</v>
      </c>
      <c r="I45" s="64">
        <v>1927.5999999999985</v>
      </c>
      <c r="J45" s="47"/>
      <c r="K45" s="22">
        <f>Shirak!Y47</f>
        <v>60500</v>
      </c>
      <c r="L45" s="22">
        <f>Shirak!Z47</f>
        <v>6666.666666666667</v>
      </c>
      <c r="M45" s="22">
        <f>Shirak!AA47</f>
        <v>3238.6271</v>
      </c>
      <c r="N45" s="22">
        <f t="shared" si="1"/>
        <v>48.5794065</v>
      </c>
      <c r="O45" s="53">
        <v>96720</v>
      </c>
      <c r="P45" s="53">
        <v>60267.5</v>
      </c>
      <c r="Q45" s="65">
        <v>4658.300000000003</v>
      </c>
      <c r="R45" s="56"/>
    </row>
    <row r="46" spans="1:18" ht="18.75" customHeight="1">
      <c r="A46" s="37">
        <v>39</v>
      </c>
      <c r="B46" s="43" t="s">
        <v>113</v>
      </c>
      <c r="C46" s="22">
        <f>Shirak!Q48</f>
        <v>5333.8</v>
      </c>
      <c r="D46" s="22">
        <f>Shirak!R48</f>
        <v>1199.3333333333335</v>
      </c>
      <c r="E46" s="22">
        <f>Shirak!S48</f>
        <v>812.715</v>
      </c>
      <c r="F46" s="22">
        <f t="shared" si="0"/>
        <v>67.76389660922734</v>
      </c>
      <c r="G46" s="47">
        <v>5835.1</v>
      </c>
      <c r="H46" s="47">
        <v>2331.3</v>
      </c>
      <c r="I46" s="64">
        <v>0</v>
      </c>
      <c r="J46" s="47"/>
      <c r="K46" s="22">
        <f>Shirak!Y48</f>
        <v>9253.8</v>
      </c>
      <c r="L46" s="22">
        <f>Shirak!Z48</f>
        <v>1900.4666666666665</v>
      </c>
      <c r="M46" s="22">
        <f>Shirak!AA48</f>
        <v>859.432</v>
      </c>
      <c r="N46" s="22">
        <f t="shared" si="1"/>
        <v>45.22215596169362</v>
      </c>
      <c r="O46" s="53">
        <v>18497</v>
      </c>
      <c r="P46" s="53">
        <v>12564.6</v>
      </c>
      <c r="Q46" s="65">
        <v>60.19999999999891</v>
      </c>
      <c r="R46" s="56"/>
    </row>
    <row r="47" spans="1:18" ht="18.75" customHeight="1">
      <c r="A47" s="37">
        <v>40</v>
      </c>
      <c r="B47" s="43" t="s">
        <v>96</v>
      </c>
      <c r="C47" s="22">
        <f>Shirak!Q49</f>
        <v>12277.5</v>
      </c>
      <c r="D47" s="22">
        <f>Shirak!R49</f>
        <v>1227.75</v>
      </c>
      <c r="E47" s="22">
        <f>Shirak!S49</f>
        <v>1546.5256</v>
      </c>
      <c r="F47" s="22">
        <f t="shared" si="0"/>
        <v>125.96421095499896</v>
      </c>
      <c r="G47" s="47">
        <v>10217.7</v>
      </c>
      <c r="H47" s="47">
        <v>4479.3</v>
      </c>
      <c r="I47" s="64">
        <v>0.5</v>
      </c>
      <c r="J47" s="47"/>
      <c r="K47" s="22">
        <f>Shirak!Y49</f>
        <v>20486</v>
      </c>
      <c r="L47" s="22">
        <f>Shirak!Z49</f>
        <v>2048.6</v>
      </c>
      <c r="M47" s="22">
        <f>Shirak!AA49</f>
        <v>2522.2127</v>
      </c>
      <c r="N47" s="22">
        <f t="shared" si="1"/>
        <v>123.11884701747535</v>
      </c>
      <c r="O47" s="53">
        <v>56207.4</v>
      </c>
      <c r="P47" s="53">
        <v>37704.9</v>
      </c>
      <c r="Q47" s="65">
        <v>52.79999999999927</v>
      </c>
      <c r="R47" s="56"/>
    </row>
    <row r="48" spans="1:18" ht="18.75" customHeight="1">
      <c r="A48" s="37">
        <v>41</v>
      </c>
      <c r="B48" s="43" t="s">
        <v>97</v>
      </c>
      <c r="C48" s="22">
        <f>Shirak!Q50</f>
        <v>20848.100000000002</v>
      </c>
      <c r="D48" s="22">
        <f>Shirak!R50</f>
        <v>3391.35</v>
      </c>
      <c r="E48" s="22">
        <f>Shirak!S50</f>
        <v>2752.052</v>
      </c>
      <c r="F48" s="22">
        <f t="shared" si="0"/>
        <v>81.14915888952777</v>
      </c>
      <c r="G48" s="47">
        <v>13573.8</v>
      </c>
      <c r="H48" s="47">
        <v>6028.3</v>
      </c>
      <c r="I48" s="64">
        <v>500.00000000000364</v>
      </c>
      <c r="J48" s="47"/>
      <c r="K48" s="22">
        <f>Shirak!Y50</f>
        <v>24182.5</v>
      </c>
      <c r="L48" s="22">
        <f>Shirak!Z50</f>
        <v>2368.266666666667</v>
      </c>
      <c r="M48" s="22">
        <f>Shirak!AA50</f>
        <v>1368.315</v>
      </c>
      <c r="N48" s="22">
        <f t="shared" si="1"/>
        <v>57.777066208760274</v>
      </c>
      <c r="O48" s="53">
        <v>52401.5</v>
      </c>
      <c r="P48" s="53">
        <v>38150.3</v>
      </c>
      <c r="Q48" s="65">
        <v>500.09999999999854</v>
      </c>
      <c r="R48" s="56"/>
    </row>
    <row r="49" spans="1:18" ht="18.75" customHeight="1">
      <c r="A49" s="37">
        <v>42</v>
      </c>
      <c r="B49" s="43" t="s">
        <v>98</v>
      </c>
      <c r="C49" s="22">
        <f>Shirak!Q51</f>
        <v>9861.5</v>
      </c>
      <c r="D49" s="22">
        <f>Shirak!R51</f>
        <v>1633.3333333333333</v>
      </c>
      <c r="E49" s="22">
        <f>Shirak!S51</f>
        <v>1380.127</v>
      </c>
      <c r="F49" s="22">
        <f t="shared" si="0"/>
        <v>84.49757142857143</v>
      </c>
      <c r="G49" s="47">
        <v>10580.8</v>
      </c>
      <c r="H49" s="47">
        <v>4601.6</v>
      </c>
      <c r="I49" s="64">
        <v>0</v>
      </c>
      <c r="J49" s="47"/>
      <c r="K49" s="22">
        <f>Shirak!Y51</f>
        <v>16408.6</v>
      </c>
      <c r="L49" s="22">
        <f>Shirak!Z51</f>
        <v>2666.6666666666665</v>
      </c>
      <c r="M49" s="22">
        <f>Shirak!AA51</f>
        <v>1042.1</v>
      </c>
      <c r="N49" s="22">
        <f t="shared" si="1"/>
        <v>39.07875</v>
      </c>
      <c r="O49" s="53">
        <v>34377</v>
      </c>
      <c r="P49" s="53">
        <v>26166.7</v>
      </c>
      <c r="Q49" s="65">
        <v>0</v>
      </c>
      <c r="R49" s="56"/>
    </row>
    <row r="50" spans="1:18" ht="27" customHeight="1">
      <c r="A50" s="23"/>
      <c r="B50" s="44" t="s">
        <v>58</v>
      </c>
      <c r="C50" s="45">
        <f>SUM(C8:C49)</f>
        <v>935431.6999999997</v>
      </c>
      <c r="D50" s="45">
        <f>SUM(D8:D49)</f>
        <v>138516.36666666667</v>
      </c>
      <c r="E50" s="45">
        <f>SUM(E8:E49)</f>
        <v>124950.10069999997</v>
      </c>
      <c r="F50" s="22">
        <f t="shared" si="0"/>
        <v>90.2060194812117</v>
      </c>
      <c r="G50" s="22">
        <f aca="true" t="shared" si="2" ref="G50:M50">SUM(G8:G49)</f>
        <v>609991.6</v>
      </c>
      <c r="H50" s="22">
        <f t="shared" si="2"/>
        <v>275756.69999999995</v>
      </c>
      <c r="I50" s="64">
        <f t="shared" si="2"/>
        <v>49783.19999999991</v>
      </c>
      <c r="J50" s="22">
        <f t="shared" si="2"/>
        <v>0</v>
      </c>
      <c r="K50" s="45">
        <f t="shared" si="2"/>
        <v>405039.79999999993</v>
      </c>
      <c r="L50" s="45">
        <f t="shared" si="2"/>
        <v>50590.466666666674</v>
      </c>
      <c r="M50" s="45">
        <f t="shared" si="2"/>
        <v>36845.419</v>
      </c>
      <c r="N50" s="22">
        <f t="shared" si="1"/>
        <v>72.83075533335001</v>
      </c>
      <c r="O50" s="39">
        <f>SUM(O8:O49)</f>
        <v>672267.6999999998</v>
      </c>
      <c r="P50" s="39">
        <f>SUM(P8:P49)</f>
        <v>460622.3</v>
      </c>
      <c r="Q50" s="65">
        <f>SUM(Q8:Q49)</f>
        <v>24819.899999999998</v>
      </c>
      <c r="R50" s="39">
        <f>SUM(R8:R49)</f>
        <v>0</v>
      </c>
    </row>
  </sheetData>
  <sheetProtection/>
  <mergeCells count="17">
    <mergeCell ref="C2:R2"/>
    <mergeCell ref="B4:B7"/>
    <mergeCell ref="C4:F4"/>
    <mergeCell ref="G4:G6"/>
    <mergeCell ref="H4:H6"/>
    <mergeCell ref="I4:I6"/>
    <mergeCell ref="J4:J6"/>
    <mergeCell ref="K4:N4"/>
    <mergeCell ref="O4:O6"/>
    <mergeCell ref="P4:P6"/>
    <mergeCell ref="P3:R3"/>
    <mergeCell ref="Q4:Q6"/>
    <mergeCell ref="R4:R6"/>
    <mergeCell ref="C5:C6"/>
    <mergeCell ref="D5:F5"/>
    <mergeCell ref="K5:K6"/>
    <mergeCell ref="L5:N5"/>
  </mergeCells>
  <printOptions/>
  <pageMargins left="0" right="0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Artavazd</cp:lastModifiedBy>
  <cp:lastPrinted>2018-03-01T08:29:07Z</cp:lastPrinted>
  <dcterms:created xsi:type="dcterms:W3CDTF">2002-03-15T09:46:46Z</dcterms:created>
  <dcterms:modified xsi:type="dcterms:W3CDTF">2018-03-01T08:29:29Z</dcterms:modified>
  <cp:category/>
  <cp:version/>
  <cp:contentType/>
  <cp:contentStatus/>
</cp:coreProperties>
</file>