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420" windowWidth="15240" windowHeight="8550"/>
  </bookViews>
  <sheets>
    <sheet name="ASHX.partq2025" sheetId="8" r:id="rId1"/>
  </sheets>
  <definedNames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N8" i="8" l="1"/>
  <c r="O8" i="8"/>
  <c r="L8" i="8"/>
  <c r="M8" i="8"/>
  <c r="J8" i="8"/>
  <c r="K8" i="8"/>
  <c r="H8" i="8"/>
  <c r="I8" i="8"/>
  <c r="N9" i="8" l="1"/>
  <c r="O9" i="8"/>
  <c r="L9" i="8"/>
  <c r="M9" i="8"/>
  <c r="H9" i="8"/>
  <c r="I9" i="8"/>
  <c r="N11" i="8" l="1"/>
  <c r="O11" i="8"/>
  <c r="L11" i="8"/>
  <c r="M11" i="8"/>
  <c r="J11" i="8"/>
  <c r="K11" i="8"/>
  <c r="H11" i="8"/>
  <c r="I11" i="8"/>
  <c r="N13" i="8" l="1"/>
  <c r="O13" i="8"/>
  <c r="L13" i="8"/>
  <c r="M13" i="8"/>
  <c r="H13" i="8"/>
  <c r="I13" i="8"/>
  <c r="N10" i="8" l="1"/>
  <c r="O10" i="8"/>
  <c r="L10" i="8"/>
  <c r="M10" i="8"/>
  <c r="H10" i="8"/>
  <c r="I10" i="8"/>
  <c r="O12" i="8" l="1"/>
  <c r="N12" i="8"/>
  <c r="M12" i="8"/>
  <c r="L12" i="8"/>
  <c r="I12" i="8"/>
  <c r="H12" i="8"/>
  <c r="H14" i="8" l="1"/>
  <c r="G9" i="8" l="1"/>
  <c r="F9" i="8"/>
  <c r="E9" i="8"/>
  <c r="P9" i="8" l="1"/>
  <c r="Q9" i="8" s="1"/>
  <c r="E8" i="8" l="1"/>
  <c r="F8" i="8"/>
  <c r="G8" i="8"/>
  <c r="E10" i="8"/>
  <c r="F10" i="8"/>
  <c r="G10" i="8"/>
  <c r="E11" i="8"/>
  <c r="F11" i="8"/>
  <c r="G11" i="8"/>
  <c r="E12" i="8"/>
  <c r="F12" i="8"/>
  <c r="G12" i="8"/>
  <c r="E13" i="8"/>
  <c r="F13" i="8"/>
  <c r="G13" i="8"/>
  <c r="C14" i="8"/>
  <c r="D14" i="8"/>
  <c r="I14" i="8"/>
  <c r="J14" i="8"/>
  <c r="K14" i="8"/>
  <c r="L14" i="8"/>
  <c r="M14" i="8"/>
  <c r="N14" i="8"/>
  <c r="O14" i="8"/>
  <c r="E14" i="8" l="1"/>
  <c r="P10" i="8"/>
  <c r="Q10" i="8" s="1"/>
  <c r="P12" i="8"/>
  <c r="Q12" i="8" s="1"/>
  <c r="P8" i="8"/>
  <c r="Q8" i="8" s="1"/>
  <c r="P11" i="8"/>
  <c r="Q11" i="8" s="1"/>
  <c r="P13" i="8"/>
  <c r="Q13" i="8" s="1"/>
  <c r="F14" i="8"/>
  <c r="G14" i="8"/>
  <c r="Q14" i="8" l="1"/>
  <c r="P14" i="8"/>
</calcChain>
</file>

<file path=xl/sharedStrings.xml><?xml version="1.0" encoding="utf-8"?>
<sst xmlns="http://schemas.openxmlformats.org/spreadsheetml/2006/main" count="32" uniqueCount="26">
  <si>
    <t>N</t>
  </si>
  <si>
    <t xml:space="preserve">Համայնքի անվանումը </t>
  </si>
  <si>
    <t>փաստ</t>
  </si>
  <si>
    <t>հաշվարկ</t>
  </si>
  <si>
    <t>հազար դրամ</t>
  </si>
  <si>
    <t>Ընդամենը</t>
  </si>
  <si>
    <t>ՏԵՂԵԿԱՏՎՈՒԹՅՈՒՆ</t>
  </si>
  <si>
    <t>Այդ թվում` մանկապարտեզներ</t>
  </si>
  <si>
    <t>հաշվարկ
(5=7+9+11)</t>
  </si>
  <si>
    <t>փաստ
(6=8+10+12)</t>
  </si>
  <si>
    <t>Ախուրյան</t>
  </si>
  <si>
    <t>ք. Գյումրի</t>
  </si>
  <si>
    <t xml:space="preserve">Անի </t>
  </si>
  <si>
    <t>Ամասիա</t>
  </si>
  <si>
    <t>Աշոցք</t>
  </si>
  <si>
    <t>Արթիկ</t>
  </si>
  <si>
    <t>Նախորդ տարիների
 պարտքը /31.12.2024թ. դրությամբ/</t>
  </si>
  <si>
    <t xml:space="preserve"> Նախորդ տարիների պարտքի  մարումը
2025թ. Ընթացքում</t>
  </si>
  <si>
    <t>ՀՀ Շիրակի մարզի համայնքների համայնքապետարանների, ՏԻՄ-երին ենթակա բյուջետային հիմնարկների, ՀՈԱԿ-ների աշխատողների աշխատավարձերի վերաբերյալ  2025 թվականի ապրիլի «1» -ի  դրությամբ</t>
  </si>
  <si>
    <t xml:space="preserve"> Նախորդ տարիների պարտքի  մնացորդը
01.04.2025թ.
   դրությամբ`     4=2-3</t>
  </si>
  <si>
    <t>Ընդամենը
համայնքապետարանների, ՏԻՄ -երին ենթակա բյուջետային հիմնարկների, ՀՈԱԿ-ների աշխատողների աշխատավարձերը 
2025թ. ապրիլի «1» -ի   դրությամբ</t>
  </si>
  <si>
    <t xml:space="preserve"> Այդ թվում` համայնքապետարանների աշխատողների  աշխատավարձերը  
2025թ. ապրիլի «1» -ի  դրությամբ</t>
  </si>
  <si>
    <t>Այդ թվում` ՏԻՄ-երին ենթակա  բյուջետային հիմնարկների աշխատողների աշխատավարձերը 
 2025թ. ապրիլի «1» -ի  դրությամբ</t>
  </si>
  <si>
    <t>Այդ թվում` ՀՈԱԿ-ների աշխատողների աշխատավարձերը 
2025թ. ապրիլի «1» -ի դրությամբ</t>
  </si>
  <si>
    <t>2024թ. ընթացիկ տարվա աշխատավարձի պարտքը
2025թ. ապրիլի «1» -ի դրությամբ`  
 (15=5-6)</t>
  </si>
  <si>
    <t>Ընդամենը աշխատավարձի պարտքը
2025թ. ապրիլի «1» -ի  դրությամբ`           (18=4+15)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</si>
</sst>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GHEA Grapalat"/>
      <family val="3"/>
    </font>
    <font>
      <sz val="11"/>
      <name val="GHEA Grapalat"/>
      <family val="3"/>
    </font>
    <font>
      <b/>
      <sz val="11"/>
      <color indexed="8"/>
      <name val="GHEA Grapalat"/>
      <family val="3"/>
    </font>
    <font>
      <sz val="11"/>
      <color theme="1"/>
      <name val="Calibri"/>
      <family val="2"/>
      <charset val="204"/>
      <scheme val="minor"/>
    </font>
    <font>
      <b/>
      <sz val="11"/>
      <color theme="1"/>
      <name val="GHEA Grapalat"/>
      <family val="3"/>
    </font>
    <font>
      <sz val="10"/>
      <name val="GHEA Grapalat"/>
      <family val="3"/>
    </font>
    <font>
      <sz val="10"/>
      <color theme="1" tint="0.34998626667073579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1" fillId="0" borderId="0"/>
    <xf numFmtId="0" fontId="1" fillId="0" borderId="0"/>
  </cellStyleXfs>
  <cellXfs count="60">
    <xf numFmtId="0" fontId="0" fillId="0" borderId="0" xfId="0"/>
    <xf numFmtId="164" fontId="2" fillId="3" borderId="1" xfId="1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8" fillId="3" borderId="0" xfId="0" applyFont="1" applyFill="1"/>
    <xf numFmtId="0" fontId="7" fillId="3" borderId="0" xfId="0" applyFont="1" applyFill="1" applyBorder="1" applyAlignment="1">
      <alignment wrapText="1"/>
    </xf>
    <xf numFmtId="0" fontId="8" fillId="3" borderId="0" xfId="0" applyFont="1" applyFill="1" applyBorder="1"/>
    <xf numFmtId="164" fontId="7" fillId="3" borderId="0" xfId="0" applyNumberFormat="1" applyFont="1" applyFill="1" applyBorder="1" applyAlignment="1">
      <alignment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9" fillId="0" borderId="0" xfId="0" applyFont="1"/>
    <xf numFmtId="0" fontId="10" fillId="3" borderId="1" xfId="0" applyFont="1" applyFill="1" applyBorder="1" applyAlignment="1">
      <alignment horizontal="center" vertical="center"/>
    </xf>
    <xf numFmtId="164" fontId="9" fillId="0" borderId="0" xfId="0" applyNumberFormat="1" applyFont="1"/>
    <xf numFmtId="0" fontId="2" fillId="2" borderId="1" xfId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 wrapText="1"/>
    </xf>
    <xf numFmtId="0" fontId="7" fillId="3" borderId="0" xfId="0" applyFont="1" applyFill="1" applyAlignment="1"/>
    <xf numFmtId="165" fontId="3" fillId="0" borderId="3" xfId="0" applyNumberFormat="1" applyFont="1" applyFill="1" applyBorder="1" applyAlignment="1">
      <alignment horizontal="left" vertical="center"/>
    </xf>
    <xf numFmtId="165" fontId="3" fillId="0" borderId="4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6" borderId="5" xfId="0" applyNumberFormat="1" applyFont="1" applyFill="1" applyBorder="1" applyAlignment="1">
      <alignment horizontal="center" vertical="center" wrapText="1"/>
    </xf>
    <xf numFmtId="0" fontId="7" fillId="6" borderId="6" xfId="0" applyNumberFormat="1" applyFont="1" applyFill="1" applyBorder="1" applyAlignment="1">
      <alignment horizontal="center" vertical="center" wrapText="1"/>
    </xf>
    <xf numFmtId="0" fontId="7" fillId="6" borderId="2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5" xfId="0" applyNumberFormat="1" applyFont="1" applyFill="1" applyBorder="1" applyAlignment="1">
      <alignment horizontal="center" vertical="center" wrapText="1"/>
    </xf>
    <xf numFmtId="0" fontId="7" fillId="5" borderId="6" xfId="0" applyNumberFormat="1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7" fillId="3" borderId="5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 wrapText="1"/>
    </xf>
    <xf numFmtId="0" fontId="7" fillId="4" borderId="6" xfId="0" applyNumberFormat="1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center" vertical="center" wrapText="1"/>
    </xf>
  </cellXfs>
  <cellStyles count="4">
    <cellStyle name="Normal 2" xfId="1"/>
    <cellStyle name="Normal 2 2" xfId="3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L10" sqref="L10"/>
    </sheetView>
  </sheetViews>
  <sheetFormatPr defaultRowHeight="12.75" x14ac:dyDescent="0.2"/>
  <cols>
    <col min="1" max="1" width="3.85546875" style="14" customWidth="1"/>
    <col min="2" max="2" width="18.5703125" style="14" customWidth="1"/>
    <col min="3" max="3" width="12.85546875" style="14" customWidth="1"/>
    <col min="4" max="4" width="12.140625" style="14" customWidth="1"/>
    <col min="5" max="5" width="12.5703125" style="14" customWidth="1"/>
    <col min="6" max="6" width="16.28515625" style="14" customWidth="1"/>
    <col min="7" max="7" width="13.85546875" style="14" customWidth="1"/>
    <col min="8" max="9" width="13.42578125" style="14" customWidth="1"/>
    <col min="10" max="10" width="13" style="14" customWidth="1"/>
    <col min="11" max="11" width="12.85546875" style="14" customWidth="1"/>
    <col min="12" max="12" width="14.7109375" style="14" customWidth="1"/>
    <col min="13" max="13" width="15" style="14" customWidth="1"/>
    <col min="14" max="14" width="13" style="14" customWidth="1"/>
    <col min="15" max="15" width="13.5703125" style="14" customWidth="1"/>
    <col min="16" max="16" width="18.7109375" style="14" customWidth="1"/>
    <col min="17" max="17" width="18.5703125" style="14" customWidth="1"/>
    <col min="18" max="16384" width="9.140625" style="14"/>
  </cols>
  <sheetData>
    <row r="1" spans="1:37" s="7" customFormat="1" ht="15.75" customHeight="1" x14ac:dyDescent="0.25">
      <c r="A1" s="52" t="s">
        <v>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26"/>
      <c r="M1" s="26"/>
      <c r="N1" s="26"/>
      <c r="O1" s="26"/>
      <c r="P1" s="26"/>
      <c r="Q1" s="26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</row>
    <row r="2" spans="1:37" s="7" customFormat="1" ht="30" customHeight="1" x14ac:dyDescent="0.25">
      <c r="A2" s="51" t="s">
        <v>18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25"/>
      <c r="M2" s="25"/>
      <c r="N2" s="25"/>
      <c r="O2" s="25"/>
      <c r="P2" s="25"/>
      <c r="Q2" s="25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s="9" customFormat="1" ht="15.75" customHeight="1" x14ac:dyDescent="0.25">
      <c r="A3" s="33"/>
      <c r="B3" s="34"/>
      <c r="C3" s="34"/>
      <c r="D3" s="34"/>
      <c r="E3" s="34"/>
      <c r="F3" s="8"/>
      <c r="H3" s="10"/>
      <c r="I3" s="8"/>
      <c r="J3" s="8"/>
      <c r="K3" s="8"/>
      <c r="L3" s="8"/>
      <c r="M3" s="8"/>
      <c r="N3" s="8"/>
      <c r="O3" s="8"/>
      <c r="P3" s="11" t="s">
        <v>4</v>
      </c>
      <c r="Q3" s="8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s="7" customFormat="1" ht="51.75" customHeight="1" x14ac:dyDescent="0.25">
      <c r="A4" s="35" t="s">
        <v>0</v>
      </c>
      <c r="B4" s="35" t="s">
        <v>1</v>
      </c>
      <c r="C4" s="53" t="s">
        <v>16</v>
      </c>
      <c r="D4" s="53" t="s">
        <v>17</v>
      </c>
      <c r="E4" s="57" t="s">
        <v>19</v>
      </c>
      <c r="F4" s="43" t="s">
        <v>20</v>
      </c>
      <c r="G4" s="44"/>
      <c r="H4" s="47" t="s">
        <v>21</v>
      </c>
      <c r="I4" s="48"/>
      <c r="J4" s="47" t="s">
        <v>22</v>
      </c>
      <c r="K4" s="48"/>
      <c r="L4" s="41" t="s">
        <v>23</v>
      </c>
      <c r="M4" s="56"/>
      <c r="N4" s="56"/>
      <c r="O4" s="56"/>
      <c r="P4" s="30" t="s">
        <v>24</v>
      </c>
      <c r="Q4" s="36" t="s">
        <v>25</v>
      </c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7" s="7" customFormat="1" ht="61.5" customHeight="1" x14ac:dyDescent="0.25">
      <c r="A5" s="35"/>
      <c r="B5" s="35"/>
      <c r="C5" s="54"/>
      <c r="D5" s="54"/>
      <c r="E5" s="58"/>
      <c r="F5" s="45"/>
      <c r="G5" s="46"/>
      <c r="H5" s="49"/>
      <c r="I5" s="50"/>
      <c r="J5" s="49"/>
      <c r="K5" s="50"/>
      <c r="L5" s="39" t="s">
        <v>3</v>
      </c>
      <c r="M5" s="39" t="s">
        <v>2</v>
      </c>
      <c r="N5" s="41" t="s">
        <v>7</v>
      </c>
      <c r="O5" s="42"/>
      <c r="P5" s="31"/>
      <c r="Q5" s="37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</row>
    <row r="6" spans="1:37" s="7" customFormat="1" ht="29.25" customHeight="1" x14ac:dyDescent="0.25">
      <c r="A6" s="35"/>
      <c r="B6" s="35"/>
      <c r="C6" s="55"/>
      <c r="D6" s="55"/>
      <c r="E6" s="59"/>
      <c r="F6" s="29" t="s">
        <v>8</v>
      </c>
      <c r="G6" s="29" t="s">
        <v>9</v>
      </c>
      <c r="H6" s="29" t="s">
        <v>3</v>
      </c>
      <c r="I6" s="29" t="s">
        <v>2</v>
      </c>
      <c r="J6" s="29" t="s">
        <v>3</v>
      </c>
      <c r="K6" s="29" t="s">
        <v>2</v>
      </c>
      <c r="L6" s="40"/>
      <c r="M6" s="40"/>
      <c r="N6" s="29" t="s">
        <v>3</v>
      </c>
      <c r="O6" s="29" t="s">
        <v>2</v>
      </c>
      <c r="P6" s="32"/>
      <c r="Q6" s="3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s="7" customFormat="1" ht="12.75" customHeight="1" x14ac:dyDescent="0.25">
      <c r="A7" s="12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3">
        <v>6</v>
      </c>
      <c r="H7" s="13">
        <v>7</v>
      </c>
      <c r="I7" s="13">
        <v>8</v>
      </c>
      <c r="J7" s="13">
        <v>9</v>
      </c>
      <c r="K7" s="13">
        <v>10</v>
      </c>
      <c r="L7" s="13">
        <v>11</v>
      </c>
      <c r="M7" s="13">
        <v>12</v>
      </c>
      <c r="N7" s="13">
        <v>13</v>
      </c>
      <c r="O7" s="13">
        <v>14</v>
      </c>
      <c r="P7" s="13">
        <v>15</v>
      </c>
      <c r="Q7" s="13">
        <v>16</v>
      </c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ht="24.95" customHeight="1" x14ac:dyDescent="0.2">
      <c r="A8" s="17">
        <v>1</v>
      </c>
      <c r="B8" s="27" t="s">
        <v>11</v>
      </c>
      <c r="C8" s="22">
        <v>0</v>
      </c>
      <c r="D8" s="22">
        <v>0</v>
      </c>
      <c r="E8" s="22">
        <f t="shared" ref="E8:E13" si="0">C8-D8</f>
        <v>0</v>
      </c>
      <c r="F8" s="23">
        <f t="shared" ref="F8:F13" si="1">H8+J8+L8</f>
        <v>752896.9</v>
      </c>
      <c r="G8" s="23">
        <f t="shared" ref="G8:G13" si="2">I8+K8+M8</f>
        <v>752896.9</v>
      </c>
      <c r="H8" s="20">
        <f>46839.4+46776.4+47315.3</f>
        <v>140931.1</v>
      </c>
      <c r="I8" s="20">
        <f>46839.4+46776.4+47315.3</f>
        <v>140931.1</v>
      </c>
      <c r="J8" s="20">
        <f>53144.5+65136.1+51844.1</f>
        <v>170124.7</v>
      </c>
      <c r="K8" s="20">
        <f>53144.5+65136.1+51844.1</f>
        <v>170124.7</v>
      </c>
      <c r="L8" s="19">
        <f>142834.4+158115.6+140891.1</f>
        <v>441841.1</v>
      </c>
      <c r="M8" s="19">
        <f>142834.4+158115.6+140891.1</f>
        <v>441841.1</v>
      </c>
      <c r="N8" s="19">
        <f>44699.2+52117.9+44544.4</f>
        <v>141361.5</v>
      </c>
      <c r="O8" s="19">
        <f>44699.2+52117.9+44544.4</f>
        <v>141361.5</v>
      </c>
      <c r="P8" s="1">
        <f t="shared" ref="P8:P13" si="3">F8-G8</f>
        <v>0</v>
      </c>
      <c r="Q8" s="1">
        <f t="shared" ref="Q8:Q13" si="4">E8+P8</f>
        <v>0</v>
      </c>
    </row>
    <row r="9" spans="1:37" ht="24" customHeight="1" x14ac:dyDescent="0.2">
      <c r="A9" s="17">
        <v>2</v>
      </c>
      <c r="B9" s="27" t="s">
        <v>10</v>
      </c>
      <c r="C9" s="4">
        <v>0</v>
      </c>
      <c r="D9" s="4">
        <v>0</v>
      </c>
      <c r="E9" s="5">
        <f t="shared" ref="E9" si="5">C9-D9</f>
        <v>0</v>
      </c>
      <c r="F9" s="6">
        <f t="shared" ref="F9" si="6">H9+J9+L9</f>
        <v>320638.89999999997</v>
      </c>
      <c r="G9" s="6">
        <f t="shared" ref="G9" si="7">I9+K9+M9</f>
        <v>320638.89999999997</v>
      </c>
      <c r="H9" s="20">
        <f>52638.4+39086+44974.9</f>
        <v>136699.29999999999</v>
      </c>
      <c r="I9" s="20">
        <f>52638.4+39086+44974.9</f>
        <v>136699.29999999999</v>
      </c>
      <c r="J9" s="18">
        <v>0</v>
      </c>
      <c r="K9" s="18">
        <v>0</v>
      </c>
      <c r="L9" s="19">
        <f>55167.4+67063+61709.2</f>
        <v>183939.59999999998</v>
      </c>
      <c r="M9" s="19">
        <f>55167.4+67063+61709.2</f>
        <v>183939.59999999998</v>
      </c>
      <c r="N9" s="19">
        <f>26035.4+34886.7+30294</f>
        <v>91216.1</v>
      </c>
      <c r="O9" s="19">
        <f>26035.4+34886.7+30294</f>
        <v>91216.1</v>
      </c>
      <c r="P9" s="1">
        <f t="shared" ref="P9" si="8">F9-G9</f>
        <v>0</v>
      </c>
      <c r="Q9" s="1">
        <f t="shared" ref="Q9" si="9">E9+P9</f>
        <v>0</v>
      </c>
    </row>
    <row r="10" spans="1:37" ht="24.95" customHeight="1" x14ac:dyDescent="0.2">
      <c r="A10" s="17">
        <v>3</v>
      </c>
      <c r="B10" s="27" t="s">
        <v>15</v>
      </c>
      <c r="C10" s="4">
        <v>0</v>
      </c>
      <c r="D10" s="4">
        <v>0</v>
      </c>
      <c r="E10" s="5">
        <f t="shared" si="0"/>
        <v>0</v>
      </c>
      <c r="F10" s="6">
        <f t="shared" si="1"/>
        <v>351844.4</v>
      </c>
      <c r="G10" s="6">
        <f t="shared" si="2"/>
        <v>351844.4</v>
      </c>
      <c r="H10" s="20">
        <f>28240.8+36069.7+40322.3</f>
        <v>104632.8</v>
      </c>
      <c r="I10" s="20">
        <f>28240.8+36069.7+40322.3</f>
        <v>104632.8</v>
      </c>
      <c r="J10" s="18">
        <v>0</v>
      </c>
      <c r="K10" s="18">
        <v>0</v>
      </c>
      <c r="L10" s="19">
        <f>82835.5+87899.7+76476.4</f>
        <v>247211.6</v>
      </c>
      <c r="M10" s="19">
        <f>82835.5+87899.7+76476.4</f>
        <v>247211.6</v>
      </c>
      <c r="N10" s="19">
        <f>36277.2+34720+33753.4</f>
        <v>104750.6</v>
      </c>
      <c r="O10" s="19">
        <f>36277.2+34720+33753.4</f>
        <v>104750.6</v>
      </c>
      <c r="P10" s="1">
        <f t="shared" si="3"/>
        <v>0</v>
      </c>
      <c r="Q10" s="1">
        <f t="shared" si="4"/>
        <v>0</v>
      </c>
    </row>
    <row r="11" spans="1:37" ht="24.95" customHeight="1" x14ac:dyDescent="0.2">
      <c r="A11" s="17">
        <v>4</v>
      </c>
      <c r="B11" s="24" t="s">
        <v>12</v>
      </c>
      <c r="C11" s="4">
        <v>0</v>
      </c>
      <c r="D11" s="4">
        <v>0</v>
      </c>
      <c r="E11" s="5">
        <f t="shared" si="0"/>
        <v>0</v>
      </c>
      <c r="F11" s="6">
        <f t="shared" si="1"/>
        <v>173205.6</v>
      </c>
      <c r="G11" s="6">
        <f t="shared" si="2"/>
        <v>173205.6</v>
      </c>
      <c r="H11" s="18">
        <f>22245+22512.8+23280.9</f>
        <v>68038.700000000012</v>
      </c>
      <c r="I11" s="18">
        <f>22245+22512.8+23280.9</f>
        <v>68038.700000000012</v>
      </c>
      <c r="J11" s="18">
        <f>21793.9+26281.7+25377.7</f>
        <v>73453.3</v>
      </c>
      <c r="K11" s="18">
        <f>21793.9+26281.7+25377.7</f>
        <v>73453.3</v>
      </c>
      <c r="L11" s="21">
        <f>10374.5+10540+10799.1</f>
        <v>31713.599999999999</v>
      </c>
      <c r="M11" s="21">
        <f>10374.5+10540+10799.1</f>
        <v>31713.599999999999</v>
      </c>
      <c r="N11" s="21">
        <f>6805.1+6894+7153.1</f>
        <v>20852.2</v>
      </c>
      <c r="O11" s="21">
        <f>6805.1+6894+7153.1</f>
        <v>20852.2</v>
      </c>
      <c r="P11" s="1">
        <f t="shared" si="3"/>
        <v>0</v>
      </c>
      <c r="Q11" s="1">
        <f t="shared" si="4"/>
        <v>0</v>
      </c>
    </row>
    <row r="12" spans="1:37" ht="24.95" customHeight="1" x14ac:dyDescent="0.2">
      <c r="A12" s="17">
        <v>5</v>
      </c>
      <c r="B12" s="24" t="s">
        <v>13</v>
      </c>
      <c r="C12" s="4">
        <v>0</v>
      </c>
      <c r="D12" s="4">
        <v>0</v>
      </c>
      <c r="E12" s="5">
        <f t="shared" si="0"/>
        <v>0</v>
      </c>
      <c r="F12" s="6">
        <f t="shared" si="1"/>
        <v>66033</v>
      </c>
      <c r="G12" s="6">
        <f t="shared" si="2"/>
        <v>66033</v>
      </c>
      <c r="H12" s="18">
        <f>21351.2+16153.8+13899.7</f>
        <v>51404.7</v>
      </c>
      <c r="I12" s="18">
        <f>21351.2+16153.8+13899.7</f>
        <v>51404.7</v>
      </c>
      <c r="J12" s="18">
        <v>0</v>
      </c>
      <c r="K12" s="18">
        <v>0</v>
      </c>
      <c r="L12" s="18">
        <f>4761.4+5014.8+4852.1</f>
        <v>14628.300000000001</v>
      </c>
      <c r="M12" s="18">
        <f>4761.4+5014.8+4852.1</f>
        <v>14628.300000000001</v>
      </c>
      <c r="N12" s="18">
        <f>2200+2296+2296</f>
        <v>6792</v>
      </c>
      <c r="O12" s="18">
        <f>2200+2296+2296</f>
        <v>6792</v>
      </c>
      <c r="P12" s="1">
        <f t="shared" si="3"/>
        <v>0</v>
      </c>
      <c r="Q12" s="1">
        <f t="shared" si="4"/>
        <v>0</v>
      </c>
    </row>
    <row r="13" spans="1:37" ht="24.95" customHeight="1" x14ac:dyDescent="0.2">
      <c r="A13" s="17">
        <v>6</v>
      </c>
      <c r="B13" s="28" t="s">
        <v>14</v>
      </c>
      <c r="C13" s="4">
        <v>0</v>
      </c>
      <c r="D13" s="4">
        <v>0</v>
      </c>
      <c r="E13" s="5">
        <f t="shared" si="0"/>
        <v>0</v>
      </c>
      <c r="F13" s="6">
        <f t="shared" si="1"/>
        <v>70138.3</v>
      </c>
      <c r="G13" s="6">
        <f t="shared" si="2"/>
        <v>70138.3</v>
      </c>
      <c r="H13" s="20">
        <f>13791.3+14606.8+14838</f>
        <v>43236.1</v>
      </c>
      <c r="I13" s="20">
        <f>13791.3+14606.8+14838</f>
        <v>43236.1</v>
      </c>
      <c r="J13" s="18">
        <v>0</v>
      </c>
      <c r="K13" s="18">
        <v>0</v>
      </c>
      <c r="L13" s="20">
        <f>8725.5+9762.5+8414.2</f>
        <v>26902.2</v>
      </c>
      <c r="M13" s="20">
        <f>8725.5+9762.5+8414.2</f>
        <v>26902.2</v>
      </c>
      <c r="N13" s="20">
        <f>2314+2380+356</f>
        <v>5050</v>
      </c>
      <c r="O13" s="20">
        <f>2314+2380+356</f>
        <v>5050</v>
      </c>
      <c r="P13" s="1">
        <f t="shared" si="3"/>
        <v>0</v>
      </c>
      <c r="Q13" s="1">
        <f t="shared" si="4"/>
        <v>0</v>
      </c>
    </row>
    <row r="14" spans="1:37" ht="24.95" customHeight="1" x14ac:dyDescent="0.2">
      <c r="A14" s="15"/>
      <c r="B14" s="3" t="s">
        <v>5</v>
      </c>
      <c r="C14" s="2">
        <f t="shared" ref="C14:Q14" si="10">SUM(C8:C13)</f>
        <v>0</v>
      </c>
      <c r="D14" s="2">
        <f t="shared" si="10"/>
        <v>0</v>
      </c>
      <c r="E14" s="2">
        <f t="shared" si="10"/>
        <v>0</v>
      </c>
      <c r="F14" s="2">
        <f t="shared" si="10"/>
        <v>1734757.1000000003</v>
      </c>
      <c r="G14" s="2">
        <f t="shared" si="10"/>
        <v>1734757.1000000003</v>
      </c>
      <c r="H14" s="2">
        <f>SUM(H8:H13)</f>
        <v>544942.70000000007</v>
      </c>
      <c r="I14" s="2">
        <f t="shared" si="10"/>
        <v>544942.70000000007</v>
      </c>
      <c r="J14" s="2">
        <f t="shared" si="10"/>
        <v>243578</v>
      </c>
      <c r="K14" s="2">
        <f t="shared" si="10"/>
        <v>243578</v>
      </c>
      <c r="L14" s="2">
        <f t="shared" si="10"/>
        <v>946236.39999999991</v>
      </c>
      <c r="M14" s="2">
        <f t="shared" si="10"/>
        <v>946236.39999999991</v>
      </c>
      <c r="N14" s="2">
        <f t="shared" si="10"/>
        <v>370022.40000000002</v>
      </c>
      <c r="O14" s="2">
        <f t="shared" si="10"/>
        <v>370022.40000000002</v>
      </c>
      <c r="P14" s="2">
        <f t="shared" si="10"/>
        <v>0</v>
      </c>
      <c r="Q14" s="2">
        <f t="shared" si="10"/>
        <v>0</v>
      </c>
    </row>
    <row r="15" spans="1:37" x14ac:dyDescent="0.2"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37" x14ac:dyDescent="0.2"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</sheetData>
  <mergeCells count="17">
    <mergeCell ref="A2:K2"/>
    <mergeCell ref="A1:K1"/>
    <mergeCell ref="C4:C6"/>
    <mergeCell ref="L4:O4"/>
    <mergeCell ref="D4:D6"/>
    <mergeCell ref="E4:E6"/>
    <mergeCell ref="P4:P6"/>
    <mergeCell ref="A3:E3"/>
    <mergeCell ref="A4:A6"/>
    <mergeCell ref="B4:B6"/>
    <mergeCell ref="Q4:Q6"/>
    <mergeCell ref="L5:L6"/>
    <mergeCell ref="M5:M6"/>
    <mergeCell ref="N5:O5"/>
    <mergeCell ref="F4:G5"/>
    <mergeCell ref="H4:I5"/>
    <mergeCell ref="J4:K5"/>
  </mergeCells>
  <pageMargins left="0.2" right="0.2" top="0.23" bottom="0.21" header="0.2" footer="0.1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ASHX.partq2025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2010-06-04T13:27:29Z</cp:lastPrinted>
  <dcterms:created xsi:type="dcterms:W3CDTF">2006-09-28T05:33:49Z</dcterms:created>
  <dcterms:modified xsi:type="dcterms:W3CDTF">2025-04-09T12:28:37Z</dcterms:modified>
</cp:coreProperties>
</file>