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420" windowWidth="15240" windowHeight="8550"/>
  </bookViews>
  <sheets>
    <sheet name="ASHX.partq2025" sheetId="8" r:id="rId1"/>
  </sheets>
  <definedNames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N8" i="8" l="1"/>
  <c r="O8" i="8"/>
  <c r="L8" i="8"/>
  <c r="M8" i="8"/>
  <c r="J8" i="8"/>
  <c r="K8" i="8"/>
  <c r="H8" i="8"/>
  <c r="I8" i="8"/>
  <c r="N9" i="8" l="1"/>
  <c r="O9" i="8"/>
  <c r="L9" i="8"/>
  <c r="M9" i="8"/>
  <c r="H9" i="8"/>
  <c r="I9" i="8"/>
  <c r="N11" i="8" l="1"/>
  <c r="O11" i="8"/>
  <c r="L11" i="8"/>
  <c r="M11" i="8"/>
  <c r="J11" i="8"/>
  <c r="K11" i="8"/>
  <c r="H11" i="8"/>
  <c r="I11" i="8"/>
  <c r="N13" i="8" l="1"/>
  <c r="O13" i="8"/>
  <c r="L13" i="8"/>
  <c r="M13" i="8"/>
  <c r="H13" i="8"/>
  <c r="I13" i="8"/>
  <c r="N10" i="8" l="1"/>
  <c r="O10" i="8"/>
  <c r="L10" i="8"/>
  <c r="M10" i="8"/>
  <c r="H10" i="8"/>
  <c r="I10" i="8"/>
  <c r="N12" i="8" l="1"/>
  <c r="O12" i="8"/>
  <c r="L12" i="8"/>
  <c r="M12" i="8"/>
  <c r="H12" i="8"/>
  <c r="I12" i="8"/>
  <c r="H14" i="8" l="1"/>
  <c r="G9" i="8" l="1"/>
  <c r="F9" i="8"/>
  <c r="E9" i="8"/>
  <c r="P9" i="8" l="1"/>
  <c r="Q9" i="8" s="1"/>
  <c r="E8" i="8" l="1"/>
  <c r="F8" i="8"/>
  <c r="G8" i="8"/>
  <c r="E10" i="8"/>
  <c r="F10" i="8"/>
  <c r="G10" i="8"/>
  <c r="E11" i="8"/>
  <c r="F11" i="8"/>
  <c r="G11" i="8"/>
  <c r="E12" i="8"/>
  <c r="F12" i="8"/>
  <c r="G12" i="8"/>
  <c r="E13" i="8"/>
  <c r="F13" i="8"/>
  <c r="G13" i="8"/>
  <c r="C14" i="8"/>
  <c r="D14" i="8"/>
  <c r="I14" i="8"/>
  <c r="J14" i="8"/>
  <c r="K14" i="8"/>
  <c r="L14" i="8"/>
  <c r="M14" i="8"/>
  <c r="N14" i="8"/>
  <c r="O14" i="8"/>
  <c r="E14" i="8" l="1"/>
  <c r="P10" i="8"/>
  <c r="Q10" i="8" s="1"/>
  <c r="P12" i="8"/>
  <c r="Q12" i="8" s="1"/>
  <c r="P8" i="8"/>
  <c r="Q8" i="8" s="1"/>
  <c r="P11" i="8"/>
  <c r="Q11" i="8" s="1"/>
  <c r="P13" i="8"/>
  <c r="Q13" i="8" s="1"/>
  <c r="F14" i="8"/>
  <c r="G14" i="8"/>
  <c r="Q14" i="8" l="1"/>
  <c r="P14" i="8"/>
</calcChain>
</file>

<file path=xl/sharedStrings.xml><?xml version="1.0" encoding="utf-8"?>
<sst xmlns="http://schemas.openxmlformats.org/spreadsheetml/2006/main" count="32" uniqueCount="26">
  <si>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</si>
  <si>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</si>
  <si>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</si>
  <si>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</si>
  <si>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</si>
  <si>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</si>
  <si>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</si>
  <si>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</si>
  <si>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</si>
  <si>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</si>
  <si>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Ախուրյան</t>
  </si>
  <si>
    <t>ք. Գյումրի</t>
  </si>
  <si>
    <t xml:space="preserve">Անի </t>
  </si>
  <si>
    <t>Ամասիա</t>
  </si>
  <si>
    <t>Աշոցք</t>
  </si>
  <si>
    <t>Արթիկ</t>
  </si>
  <si>
    <t>Նախորդ տարիների
 պարտքը /31.12.2024թ. դրությամբ/</t>
  </si>
  <si>
    <t xml:space="preserve"> Նախորդ տարիների պարտքի  մարումը
2025թ. Ընթացքում</t>
  </si>
  <si>
    <t>ՀՀ Շիրակի մարզի համայնքների համայնքապետարանների, ՏԻՄ-երին ենթակա բյուջետային հիմնարկների, ՀՈԱԿ-ների աշխատողների աշխատավարձերի վերաբերյալ  2025 թվականի հուլիսի «1» -ի  դրությամբ</t>
  </si>
  <si>
    <t xml:space="preserve"> Նախորդ տարիների պարտքի  մնացորդը
01.07.2025թ.
   դրությամբ`     4=2-3</t>
  </si>
  <si>
    <t>Ընդամենը
համայնքապետարանների, ՏԻՄ -երին ենթակա բյուջետային հիմնարկների, ՀՈԱԿ-ների աշխատողների աշխատավարձերը 
2025թ. հուլիսի «1» -ի   դրությամբ</t>
  </si>
  <si>
    <t xml:space="preserve"> Այդ թվում` համայնքապետարանների աշխատողների  աշխատավարձերը  
2025թ. հուլիսի «1» -ի  դրությամբ</t>
  </si>
  <si>
    <t>Այդ թվում` ՏԻՄ-երին ենթակա  բյուջետային հիմնարկների աշխատողների աշխատավարձերը 
 2025թ. հուլիսի «1» -ի  դրությամբ</t>
  </si>
  <si>
    <t>Այդ թվում` ՀՈԱԿ-ների աշխատողների աշխատավարձերը 
2025թ. հուլիսի «1» -ի դրությամբ</t>
  </si>
  <si>
    <t>2024թ. ընթացիկ տարվա աշխատավարձի պարտքը
2025թ. հուլիսի «1» -ի դրությամբ`  
 (15=5-6)</t>
  </si>
  <si>
    <t>Ընդամենը աշխատավարձի պարտքը
2025թ. հուլիսի «1» -ի  դրությամբ`           (18=4+15)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</si>
</sst>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GHEA Grapalat"/>
      <family val="3"/>
    </font>
    <font>
      <sz val="11"/>
      <name val="GHEA Grapalat"/>
      <family val="3"/>
    </font>
    <font>
      <b/>
      <sz val="11"/>
      <color indexed="8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11"/>
      <color theme="1"/>
      <name val="GHEA Grapalat"/>
      <family val="3"/>
    </font>
    <font>
      <sz val="10"/>
      <name val="GHEA Grapalat"/>
      <family val="3"/>
    </font>
    <font>
      <sz val="10"/>
      <color theme="1" tint="0.34998626667073579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1" fillId="0" borderId="0"/>
    <xf numFmtId="0" fontId="1" fillId="0" borderId="0"/>
  </cellStyleXfs>
  <cellXfs count="58">
    <xf numFmtId="0" fontId="0" fillId="0" borderId="0" xfId="0"/>
    <xf numFmtId="164" fontId="2" fillId="3" borderId="1" xfId="1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8" fillId="3" borderId="0" xfId="0" applyFont="1" applyFill="1"/>
    <xf numFmtId="0" fontId="7" fillId="3" borderId="0" xfId="0" applyFont="1" applyFill="1" applyBorder="1" applyAlignment="1">
      <alignment wrapText="1"/>
    </xf>
    <xf numFmtId="0" fontId="8" fillId="3" borderId="0" xfId="0" applyFont="1" applyFill="1" applyBorder="1"/>
    <xf numFmtId="164" fontId="7" fillId="3" borderId="0" xfId="0" applyNumberFormat="1" applyFont="1" applyFill="1" applyBorder="1" applyAlignment="1">
      <alignment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9" fillId="0" borderId="0" xfId="0" applyFont="1"/>
    <xf numFmtId="0" fontId="10" fillId="3" borderId="1" xfId="0" applyFont="1" applyFill="1" applyBorder="1" applyAlignment="1">
      <alignment horizontal="center" vertical="center"/>
    </xf>
    <xf numFmtId="164" fontId="9" fillId="0" borderId="0" xfId="0" applyNumberFormat="1" applyFont="1"/>
    <xf numFmtId="0" fontId="2" fillId="2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left" vertical="center"/>
    </xf>
    <xf numFmtId="165" fontId="3" fillId="0" borderId="3" xfId="0" applyNumberFormat="1" applyFont="1" applyFill="1" applyBorder="1" applyAlignment="1">
      <alignment horizontal="left" vertical="center"/>
    </xf>
    <xf numFmtId="165" fontId="3" fillId="0" borderId="4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7" fillId="5" borderId="5" xfId="0" applyNumberFormat="1" applyFont="1" applyFill="1" applyBorder="1" applyAlignment="1">
      <alignment horizontal="center" vertical="center" wrapText="1"/>
    </xf>
    <xf numFmtId="0" fontId="7" fillId="5" borderId="6" xfId="0" applyNumberFormat="1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0" fontId="7" fillId="4" borderId="6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6" borderId="5" xfId="0" applyNumberFormat="1" applyFont="1" applyFill="1" applyBorder="1" applyAlignment="1">
      <alignment horizontal="center" vertical="center" wrapText="1"/>
    </xf>
    <xf numFmtId="0" fontId="7" fillId="6" borderId="6" xfId="0" applyNumberFormat="1" applyFont="1" applyFill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</cellXfs>
  <cellStyles count="4">
    <cellStyle name="Normal 2" xfId="1"/>
    <cellStyle name="Normal 2 2" xfId="3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J4" sqref="J4:K5"/>
    </sheetView>
  </sheetViews>
  <sheetFormatPr defaultRowHeight="12.75" x14ac:dyDescent="0.2"/>
  <cols>
    <col min="1" max="1" width="3.85546875" style="15" customWidth="1"/>
    <col min="2" max="2" width="18.5703125" style="15" customWidth="1"/>
    <col min="3" max="3" width="12.85546875" style="15" customWidth="1"/>
    <col min="4" max="4" width="12.140625" style="15" customWidth="1"/>
    <col min="5" max="5" width="12.5703125" style="15" customWidth="1"/>
    <col min="6" max="6" width="16.28515625" style="15" customWidth="1"/>
    <col min="7" max="7" width="13.85546875" style="15" customWidth="1"/>
    <col min="8" max="9" width="13.42578125" style="15" customWidth="1"/>
    <col min="10" max="10" width="13" style="15" customWidth="1"/>
    <col min="11" max="11" width="12.85546875" style="15" customWidth="1"/>
    <col min="12" max="12" width="14.7109375" style="15" customWidth="1"/>
    <col min="13" max="13" width="15" style="15" customWidth="1"/>
    <col min="14" max="14" width="13" style="15" customWidth="1"/>
    <col min="15" max="15" width="13.5703125" style="15" customWidth="1"/>
    <col min="16" max="16" width="18.7109375" style="15" customWidth="1"/>
    <col min="17" max="17" width="18.5703125" style="15" customWidth="1"/>
    <col min="18" max="16384" width="9.140625" style="15"/>
  </cols>
  <sheetData>
    <row r="1" spans="1:19" s="7" customFormat="1" ht="15.75" customHeight="1" x14ac:dyDescent="0.25">
      <c r="A1" s="29" t="s">
        <v>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9" s="7" customFormat="1" ht="20.25" customHeight="1" x14ac:dyDescent="0.25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s="9" customFormat="1" ht="15.75" customHeight="1" x14ac:dyDescent="0.25">
      <c r="A3" s="51"/>
      <c r="B3" s="52"/>
      <c r="C3" s="52"/>
      <c r="D3" s="52"/>
      <c r="E3" s="52"/>
      <c r="F3" s="8"/>
      <c r="H3" s="10"/>
      <c r="I3" s="8"/>
      <c r="J3" s="8"/>
      <c r="K3" s="8"/>
      <c r="L3" s="8"/>
      <c r="M3" s="8"/>
      <c r="N3" s="8"/>
      <c r="O3" s="8"/>
      <c r="P3" s="11" t="s">
        <v>4</v>
      </c>
      <c r="Q3" s="8"/>
    </row>
    <row r="4" spans="1:19" s="7" customFormat="1" ht="51.75" customHeight="1" x14ac:dyDescent="0.25">
      <c r="A4" s="28" t="s">
        <v>0</v>
      </c>
      <c r="B4" s="28" t="s">
        <v>1</v>
      </c>
      <c r="C4" s="53" t="s">
        <v>16</v>
      </c>
      <c r="D4" s="53" t="s">
        <v>17</v>
      </c>
      <c r="E4" s="45" t="s">
        <v>19</v>
      </c>
      <c r="F4" s="37" t="s">
        <v>20</v>
      </c>
      <c r="G4" s="38"/>
      <c r="H4" s="41" t="s">
        <v>21</v>
      </c>
      <c r="I4" s="42"/>
      <c r="J4" s="41" t="s">
        <v>22</v>
      </c>
      <c r="K4" s="42"/>
      <c r="L4" s="35" t="s">
        <v>23</v>
      </c>
      <c r="M4" s="56"/>
      <c r="N4" s="56"/>
      <c r="O4" s="56"/>
      <c r="P4" s="48" t="s">
        <v>24</v>
      </c>
      <c r="Q4" s="30" t="s">
        <v>25</v>
      </c>
    </row>
    <row r="5" spans="1:19" s="7" customFormat="1" ht="61.5" customHeight="1" x14ac:dyDescent="0.25">
      <c r="A5" s="28"/>
      <c r="B5" s="28"/>
      <c r="C5" s="54"/>
      <c r="D5" s="54"/>
      <c r="E5" s="46"/>
      <c r="F5" s="39"/>
      <c r="G5" s="40"/>
      <c r="H5" s="43"/>
      <c r="I5" s="44"/>
      <c r="J5" s="43"/>
      <c r="K5" s="44"/>
      <c r="L5" s="33" t="s">
        <v>3</v>
      </c>
      <c r="M5" s="33" t="s">
        <v>2</v>
      </c>
      <c r="N5" s="35" t="s">
        <v>7</v>
      </c>
      <c r="O5" s="36"/>
      <c r="P5" s="49"/>
      <c r="Q5" s="31"/>
    </row>
    <row r="6" spans="1:19" s="7" customFormat="1" ht="29.25" customHeight="1" x14ac:dyDescent="0.25">
      <c r="A6" s="28"/>
      <c r="B6" s="28"/>
      <c r="C6" s="55"/>
      <c r="D6" s="55"/>
      <c r="E6" s="47"/>
      <c r="F6" s="12" t="s">
        <v>8</v>
      </c>
      <c r="G6" s="12" t="s">
        <v>9</v>
      </c>
      <c r="H6" s="12" t="s">
        <v>3</v>
      </c>
      <c r="I6" s="12" t="s">
        <v>2</v>
      </c>
      <c r="J6" s="12" t="s">
        <v>3</v>
      </c>
      <c r="K6" s="12" t="s">
        <v>2</v>
      </c>
      <c r="L6" s="34"/>
      <c r="M6" s="34"/>
      <c r="N6" s="12" t="s">
        <v>3</v>
      </c>
      <c r="O6" s="12" t="s">
        <v>2</v>
      </c>
      <c r="P6" s="50"/>
      <c r="Q6" s="32"/>
    </row>
    <row r="7" spans="1:19" s="7" customFormat="1" ht="12.75" customHeight="1" x14ac:dyDescent="0.25">
      <c r="A7" s="13"/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4">
        <v>12</v>
      </c>
      <c r="N7" s="14">
        <v>13</v>
      </c>
      <c r="O7" s="14">
        <v>14</v>
      </c>
      <c r="P7" s="14">
        <v>15</v>
      </c>
      <c r="Q7" s="14">
        <v>16</v>
      </c>
    </row>
    <row r="8" spans="1:19" ht="24.95" customHeight="1" x14ac:dyDescent="0.2">
      <c r="A8" s="18">
        <v>1</v>
      </c>
      <c r="B8" s="26" t="s">
        <v>11</v>
      </c>
      <c r="C8" s="23">
        <v>0</v>
      </c>
      <c r="D8" s="23">
        <v>0</v>
      </c>
      <c r="E8" s="23">
        <f t="shared" ref="E8:E13" si="0">C8-D8</f>
        <v>0</v>
      </c>
      <c r="F8" s="24">
        <f t="shared" ref="F8:F13" si="1">H8+J8+L8</f>
        <v>1507363.7</v>
      </c>
      <c r="G8" s="24">
        <f t="shared" ref="G8:G13" si="2">I8+K8+M8</f>
        <v>1507363.7</v>
      </c>
      <c r="H8" s="21">
        <f>140931.1+44570.4+30156.9+48383.5</f>
        <v>264041.90000000002</v>
      </c>
      <c r="I8" s="21">
        <f>140931.1+44570.4+30156.9+48383.5</f>
        <v>264041.90000000002</v>
      </c>
      <c r="J8" s="21">
        <f>170124.7+62657.5+59788.6+64923.8</f>
        <v>357494.6</v>
      </c>
      <c r="K8" s="21">
        <f>170124.7+62657.5+59788.6+64923.8</f>
        <v>357494.6</v>
      </c>
      <c r="L8" s="20">
        <f>441841.1+141907.8+146204.6+155873.7</f>
        <v>885827.2</v>
      </c>
      <c r="M8" s="20">
        <f>441841.1+141907.8+146204.6+155873.7</f>
        <v>885827.2</v>
      </c>
      <c r="N8" s="20">
        <f>141361.5+45288.1+48224.7+53318.1</f>
        <v>288192.39999999997</v>
      </c>
      <c r="O8" s="20">
        <f>141361.5+45288.1+48224.7+53318.1</f>
        <v>288192.39999999997</v>
      </c>
      <c r="P8" s="1">
        <f t="shared" ref="P8:P13" si="3">F8-G8</f>
        <v>0</v>
      </c>
      <c r="Q8" s="1">
        <f t="shared" ref="Q8:Q13" si="4">E8+P8</f>
        <v>0</v>
      </c>
    </row>
    <row r="9" spans="1:19" ht="24" customHeight="1" x14ac:dyDescent="0.2">
      <c r="A9" s="18">
        <v>2</v>
      </c>
      <c r="B9" s="26" t="s">
        <v>10</v>
      </c>
      <c r="C9" s="4">
        <v>0</v>
      </c>
      <c r="D9" s="4">
        <v>0</v>
      </c>
      <c r="E9" s="5">
        <f t="shared" ref="E9" si="5">C9-D9</f>
        <v>0</v>
      </c>
      <c r="F9" s="6">
        <f t="shared" ref="F9" si="6">H9+J9+L9</f>
        <v>654435.30000000005</v>
      </c>
      <c r="G9" s="6">
        <f t="shared" ref="G9" si="7">I9+K9+M9</f>
        <v>654435.30000000005</v>
      </c>
      <c r="H9" s="21">
        <f>136699.3+40808.4+45247+44149.1</f>
        <v>266903.8</v>
      </c>
      <c r="I9" s="21">
        <f>136699.3+40808.4+45247+44149.1</f>
        <v>266903.8</v>
      </c>
      <c r="J9" s="19">
        <v>0</v>
      </c>
      <c r="K9" s="19">
        <v>0</v>
      </c>
      <c r="L9" s="20">
        <f>183939.6+60411.4+60252+82928.5</f>
        <v>387531.5</v>
      </c>
      <c r="M9" s="20">
        <f>183939.6+60411.4+60252+82928.5</f>
        <v>387531.5</v>
      </c>
      <c r="N9" s="20">
        <f>91216.1+29688.4+27564.9+35878.4</f>
        <v>184347.8</v>
      </c>
      <c r="O9" s="20">
        <f>91216.1+29688.4+27564.9+35878.4</f>
        <v>184347.8</v>
      </c>
      <c r="P9" s="1">
        <f t="shared" ref="P9" si="8">F9-G9</f>
        <v>0</v>
      </c>
      <c r="Q9" s="1">
        <f t="shared" ref="Q9" si="9">E9+P9</f>
        <v>0</v>
      </c>
    </row>
    <row r="10" spans="1:19" ht="24.95" customHeight="1" x14ac:dyDescent="0.2">
      <c r="A10" s="18">
        <v>3</v>
      </c>
      <c r="B10" s="26" t="s">
        <v>15</v>
      </c>
      <c r="C10" s="4">
        <v>0</v>
      </c>
      <c r="D10" s="4">
        <v>0</v>
      </c>
      <c r="E10" s="5">
        <f t="shared" si="0"/>
        <v>0</v>
      </c>
      <c r="F10" s="6">
        <f t="shared" si="1"/>
        <v>745839.7</v>
      </c>
      <c r="G10" s="6">
        <f t="shared" si="2"/>
        <v>745839.7</v>
      </c>
      <c r="H10" s="21">
        <f>104632.8+40982.2+48269+40422.2</f>
        <v>234306.2</v>
      </c>
      <c r="I10" s="21">
        <f>104632.8+40982.2+48269+40422.2</f>
        <v>234306.2</v>
      </c>
      <c r="J10" s="19">
        <v>0</v>
      </c>
      <c r="K10" s="19">
        <v>0</v>
      </c>
      <c r="L10" s="20">
        <f>247211.6+88742.1+88983+86596.8</f>
        <v>511533.5</v>
      </c>
      <c r="M10" s="20">
        <f>247211.6+88742.1+88983+86596.8</f>
        <v>511533.5</v>
      </c>
      <c r="N10" s="20">
        <f>104750.6+40843.2+40636.2+39804.1</f>
        <v>226034.1</v>
      </c>
      <c r="O10" s="20">
        <f>104750.6+40843.2+40636.2+39804.1</f>
        <v>226034.1</v>
      </c>
      <c r="P10" s="1">
        <f t="shared" si="3"/>
        <v>0</v>
      </c>
      <c r="Q10" s="1">
        <f t="shared" si="4"/>
        <v>0</v>
      </c>
    </row>
    <row r="11" spans="1:19" ht="24.95" customHeight="1" x14ac:dyDescent="0.2">
      <c r="A11" s="18">
        <v>4</v>
      </c>
      <c r="B11" s="25" t="s">
        <v>12</v>
      </c>
      <c r="C11" s="4">
        <v>0</v>
      </c>
      <c r="D11" s="4">
        <v>0</v>
      </c>
      <c r="E11" s="5">
        <f t="shared" si="0"/>
        <v>0</v>
      </c>
      <c r="F11" s="6">
        <f t="shared" si="1"/>
        <v>337813.6</v>
      </c>
      <c r="G11" s="6">
        <f t="shared" si="2"/>
        <v>337813.6</v>
      </c>
      <c r="H11" s="19">
        <f>68038.7+26435.6+24873.7+1373.6</f>
        <v>120721.59999999999</v>
      </c>
      <c r="I11" s="19">
        <f>68038.7+26435.6+24873.7+1373.6</f>
        <v>120721.59999999999</v>
      </c>
      <c r="J11" s="19">
        <f>73453.3+26562+4312.4+48964.1</f>
        <v>153291.79999999999</v>
      </c>
      <c r="K11" s="19">
        <f>73453.3+26562+4312.4+48964.1</f>
        <v>153291.79999999999</v>
      </c>
      <c r="L11" s="22">
        <f>31713.6+10193.4+11417+10476.2</f>
        <v>63800.2</v>
      </c>
      <c r="M11" s="22">
        <f>31713.6+10193.4+11417+10476.2</f>
        <v>63800.2</v>
      </c>
      <c r="N11" s="22">
        <f>20852.2+6207.5+7499.9+5485.3</f>
        <v>40044.9</v>
      </c>
      <c r="O11" s="22">
        <f>20852.2+6207.5+7499.9+5485.3</f>
        <v>40044.9</v>
      </c>
      <c r="P11" s="1">
        <f t="shared" si="3"/>
        <v>0</v>
      </c>
      <c r="Q11" s="1">
        <f t="shared" si="4"/>
        <v>0</v>
      </c>
    </row>
    <row r="12" spans="1:19" ht="24.95" customHeight="1" x14ac:dyDescent="0.2">
      <c r="A12" s="18">
        <v>5</v>
      </c>
      <c r="B12" s="25" t="s">
        <v>13</v>
      </c>
      <c r="C12" s="4">
        <v>0</v>
      </c>
      <c r="D12" s="4">
        <v>0</v>
      </c>
      <c r="E12" s="5">
        <f t="shared" si="0"/>
        <v>0</v>
      </c>
      <c r="F12" s="6">
        <f t="shared" si="1"/>
        <v>126637.9</v>
      </c>
      <c r="G12" s="6">
        <f t="shared" si="2"/>
        <v>126637.9</v>
      </c>
      <c r="H12" s="19">
        <f>51404.7+15082.5+15302.7+15314.7</f>
        <v>97104.599999999991</v>
      </c>
      <c r="I12" s="19">
        <f>51404.7+15082.5+15302.7+15314.7</f>
        <v>97104.599999999991</v>
      </c>
      <c r="J12" s="19">
        <v>0</v>
      </c>
      <c r="K12" s="19">
        <v>0</v>
      </c>
      <c r="L12" s="19">
        <f>14628.3+4999.2+5388.9+4516.9</f>
        <v>29533.300000000003</v>
      </c>
      <c r="M12" s="19">
        <f>14628.3+4999.2+5388.9+4516.9</f>
        <v>29533.300000000003</v>
      </c>
      <c r="N12" s="19">
        <f>6792+2326.7+2355.4+2176.4</f>
        <v>13650.5</v>
      </c>
      <c r="O12" s="19">
        <f>6792+2326.7+2355.4+2176.4</f>
        <v>13650.5</v>
      </c>
      <c r="P12" s="1">
        <f t="shared" si="3"/>
        <v>0</v>
      </c>
      <c r="Q12" s="1">
        <f t="shared" si="4"/>
        <v>0</v>
      </c>
      <c r="S12" s="17"/>
    </row>
    <row r="13" spans="1:19" ht="24.95" customHeight="1" x14ac:dyDescent="0.2">
      <c r="A13" s="18">
        <v>6</v>
      </c>
      <c r="B13" s="27" t="s">
        <v>14</v>
      </c>
      <c r="C13" s="4">
        <v>0</v>
      </c>
      <c r="D13" s="4">
        <v>0</v>
      </c>
      <c r="E13" s="5">
        <f t="shared" si="0"/>
        <v>0</v>
      </c>
      <c r="F13" s="6">
        <f t="shared" si="1"/>
        <v>142176.70000000001</v>
      </c>
      <c r="G13" s="6">
        <f t="shared" si="2"/>
        <v>142176.65000000002</v>
      </c>
      <c r="H13" s="21">
        <f>43236.1+14494.7+14935.8+15187.7</f>
        <v>87854.3</v>
      </c>
      <c r="I13" s="21">
        <f>43236.1+14494.7+14935.8+15187.7</f>
        <v>87854.3</v>
      </c>
      <c r="J13" s="19">
        <v>0</v>
      </c>
      <c r="K13" s="19">
        <v>0</v>
      </c>
      <c r="L13" s="21">
        <f>26902.2+8864.5+8582.7+9973</f>
        <v>54322.399999999994</v>
      </c>
      <c r="M13" s="21">
        <f>26902.2+8864.45+8582.7+9973</f>
        <v>54322.350000000006</v>
      </c>
      <c r="N13" s="21">
        <f>5050+4394.4+2380+2900</f>
        <v>14724.4</v>
      </c>
      <c r="O13" s="21">
        <f>5050+4394.4+2380+2900</f>
        <v>14724.4</v>
      </c>
      <c r="P13" s="1">
        <f t="shared" si="3"/>
        <v>4.9999999988358468E-2</v>
      </c>
      <c r="Q13" s="1">
        <f t="shared" si="4"/>
        <v>4.9999999988358468E-2</v>
      </c>
    </row>
    <row r="14" spans="1:19" ht="24.95" customHeight="1" x14ac:dyDescent="0.2">
      <c r="A14" s="16"/>
      <c r="B14" s="3" t="s">
        <v>5</v>
      </c>
      <c r="C14" s="2">
        <f t="shared" ref="C14:Q14" si="10">SUM(C8:C13)</f>
        <v>0</v>
      </c>
      <c r="D14" s="2">
        <f t="shared" si="10"/>
        <v>0</v>
      </c>
      <c r="E14" s="2">
        <f t="shared" si="10"/>
        <v>0</v>
      </c>
      <c r="F14" s="2">
        <f t="shared" si="10"/>
        <v>3514266.9000000004</v>
      </c>
      <c r="G14" s="2">
        <f t="shared" si="10"/>
        <v>3514266.85</v>
      </c>
      <c r="H14" s="2">
        <f>SUM(H8:H13)</f>
        <v>1070932.3999999999</v>
      </c>
      <c r="I14" s="2">
        <f t="shared" si="10"/>
        <v>1070932.3999999999</v>
      </c>
      <c r="J14" s="2">
        <f t="shared" si="10"/>
        <v>510786.39999999997</v>
      </c>
      <c r="K14" s="2">
        <f t="shared" si="10"/>
        <v>510786.39999999997</v>
      </c>
      <c r="L14" s="2">
        <f t="shared" si="10"/>
        <v>1932548.0999999999</v>
      </c>
      <c r="M14" s="2">
        <f t="shared" si="10"/>
        <v>1932548.05</v>
      </c>
      <c r="N14" s="2">
        <f t="shared" si="10"/>
        <v>766994.1</v>
      </c>
      <c r="O14" s="2">
        <f t="shared" si="10"/>
        <v>766994.1</v>
      </c>
      <c r="P14" s="2">
        <f t="shared" si="10"/>
        <v>4.9999999988358468E-2</v>
      </c>
      <c r="Q14" s="2">
        <f t="shared" si="10"/>
        <v>4.9999999988358468E-2</v>
      </c>
    </row>
    <row r="15" spans="1:19" x14ac:dyDescent="0.2">
      <c r="H15" s="17"/>
      <c r="I15" s="17"/>
      <c r="J15" s="17"/>
    </row>
    <row r="16" spans="1:19" x14ac:dyDescent="0.2">
      <c r="J16" s="17"/>
    </row>
  </sheetData>
  <mergeCells count="17">
    <mergeCell ref="C4:C6"/>
    <mergeCell ref="L4:O4"/>
    <mergeCell ref="D4:D6"/>
    <mergeCell ref="A2:Q2"/>
    <mergeCell ref="A1:Q1"/>
    <mergeCell ref="Q4:Q6"/>
    <mergeCell ref="L5:L6"/>
    <mergeCell ref="M5:M6"/>
    <mergeCell ref="N5:O5"/>
    <mergeCell ref="F4:G5"/>
    <mergeCell ref="H4:I5"/>
    <mergeCell ref="J4:K5"/>
    <mergeCell ref="E4:E6"/>
    <mergeCell ref="P4:P6"/>
    <mergeCell ref="A3:E3"/>
    <mergeCell ref="A4:A6"/>
    <mergeCell ref="B4:B6"/>
  </mergeCells>
  <pageMargins left="0.2" right="0.2" top="0.23" bottom="0.21" header="0.2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ASHX.partq2025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2025-07-04T12:31:50Z</dcterms:modified>
</cp:coreProperties>
</file>