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N8" i="8" l="1"/>
  <c r="O8" i="8"/>
  <c r="L8" i="8"/>
  <c r="M8" i="8"/>
  <c r="J8" i="8"/>
  <c r="K8" i="8"/>
  <c r="H8" i="8"/>
  <c r="I8" i="8"/>
  <c r="N9" i="8" l="1"/>
  <c r="O9" i="8"/>
  <c r="L9" i="8"/>
  <c r="M9" i="8"/>
  <c r="H9" i="8"/>
  <c r="I9" i="8"/>
  <c r="N13" i="8" l="1"/>
  <c r="O13" i="8"/>
  <c r="L13" i="8"/>
  <c r="M13" i="8"/>
  <c r="H13" i="8"/>
  <c r="I13" i="8"/>
  <c r="N12" i="8" l="1"/>
  <c r="O12" i="8"/>
  <c r="L12" i="8"/>
  <c r="M12" i="8"/>
  <c r="H12" i="8" l="1"/>
  <c r="I12" i="8"/>
  <c r="N11" i="8" l="1"/>
  <c r="O11" i="8"/>
  <c r="L11" i="8"/>
  <c r="M11" i="8"/>
  <c r="J11" i="8"/>
  <c r="K11" i="8"/>
  <c r="H11" i="8"/>
  <c r="I11" i="8"/>
  <c r="N10" i="8" l="1"/>
  <c r="O10" i="8"/>
  <c r="L10" i="8"/>
  <c r="M10" i="8"/>
  <c r="H10" i="8"/>
  <c r="I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<sst xmlns="http://schemas.openxmlformats.org/spreadsheetml/2006/main" count="32" uniqueCount="26">
  <si>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</si>
  <si>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</si>
  <si>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</si>
  <si>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</si>
  <si>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</si>
  <si>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</si>
  <si>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</si>
  <si>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</si>
  <si>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</si>
  <si>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</si>
  <si>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</si>
  <si>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</si>
  <si>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</si>
  <si>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</si>
  <si>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</si>
  <si>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</si>
  <si>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/31.12.2024թ. դրությամբ/</t>
  </si>
  <si>
    <t xml:space="preserve"> Նախորդ տարիների պարտքի  մարումը
2025թ. Ընթացքում</t>
  </si>
  <si>
    <t xml:space="preserve"> Նախորդ տարիների պարտքի  մնացորդը
01.09.2025թ.
   դրությամբ`     4=2-3</t>
  </si>
  <si>
    <t>Ընդամենը
համայնքապետարանների, ՏԻՄ -երին ենթակա բյուջետային հիմնարկների, ՀՈԱԿ-ների աշխատողների աշխատավարձերը 
2025թ. սեպտեմբերի «1» -ի   դրությամբ</t>
  </si>
  <si>
    <t xml:space="preserve"> Այդ թվում` համայնքապետարանների աշխատողների  աշխատավարձերը  
2025թ. սեպտեմբերի «1» -ի  դրությամբ</t>
  </si>
  <si>
    <t>Այդ թվում` ՏԻՄ-երին ենթակա  բյուջետային հիմնարկների աշխատողների աշխատավարձերը 
 2025թ. սեպտեմբերի «1» -ի  դրությամբ</t>
  </si>
  <si>
    <t>Այդ թվում` ՀՈԱԿ-ների աշխատողների աշխատավարձերը 
2025թ. սեպտեմբերի «1» -ի դրությամբ</t>
  </si>
  <si>
    <t>2024թ. ընթացիկ տարվա աշխատավարձի պարտքը
2025թ. սեպտեմբերի «1» -ի դրությամբ`  
 (15=5-6)</t>
  </si>
  <si>
    <t>Ընդամենը աշխատավարձի պարտքը
2025թ. սեպտեմբերի «1» -ի  դրությամբ`           (18=4+15)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</si>
  <si>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2025 թվականի հոկտեմբերի «1» -ի 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</si>
</sst>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6" sqref="F6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7" width="13.85546875" style="15" customWidth="1"/>
    <col min="8" max="9" width="13.42578125" style="15" customWidth="1"/>
    <col min="10" max="10" width="13" style="15" customWidth="1"/>
    <col min="11" max="11" width="12.8554687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9" width="9.140625" style="15"/>
    <col min="20" max="20" width="10.42578125" style="15" customWidth="1"/>
    <col min="21" max="21" width="9.140625" style="15"/>
    <col min="22" max="23" width="10.7109375" style="15" customWidth="1"/>
    <col min="24" max="24" width="9.140625" style="15"/>
    <col min="25" max="25" width="10.7109375" style="15" customWidth="1"/>
    <col min="26" max="26" width="10.28515625" style="15" customWidth="1"/>
    <col min="27" max="16384" width="9.140625" style="15"/>
  </cols>
  <sheetData>
    <row r="1" spans="1:28" s="7" customFormat="1" ht="15.7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7" customFormat="1" ht="20.25" customHeight="1" x14ac:dyDescent="0.25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8" s="9" customFormat="1" ht="15.75" customHeight="1" x14ac:dyDescent="0.25">
      <c r="A3" s="56"/>
      <c r="B3" s="57"/>
      <c r="C3" s="57"/>
      <c r="D3" s="57"/>
      <c r="E3" s="57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8" s="7" customFormat="1" ht="51.75" customHeight="1" x14ac:dyDescent="0.25">
      <c r="A4" s="28" t="s">
        <v>0</v>
      </c>
      <c r="B4" s="28" t="s">
        <v>1</v>
      </c>
      <c r="C4" s="29" t="s">
        <v>16</v>
      </c>
      <c r="D4" s="29" t="s">
        <v>17</v>
      </c>
      <c r="E4" s="50" t="s">
        <v>18</v>
      </c>
      <c r="F4" s="42" t="s">
        <v>19</v>
      </c>
      <c r="G4" s="43"/>
      <c r="H4" s="46" t="s">
        <v>20</v>
      </c>
      <c r="I4" s="47"/>
      <c r="J4" s="46" t="s">
        <v>21</v>
      </c>
      <c r="K4" s="47"/>
      <c r="L4" s="32" t="s">
        <v>22</v>
      </c>
      <c r="M4" s="33"/>
      <c r="N4" s="33"/>
      <c r="O4" s="33"/>
      <c r="P4" s="53" t="s">
        <v>23</v>
      </c>
      <c r="Q4" s="36" t="s">
        <v>24</v>
      </c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8" s="7" customFormat="1" ht="61.5" customHeight="1" x14ac:dyDescent="0.25">
      <c r="A5" s="28"/>
      <c r="B5" s="28"/>
      <c r="C5" s="30"/>
      <c r="D5" s="30"/>
      <c r="E5" s="51"/>
      <c r="F5" s="44"/>
      <c r="G5" s="45"/>
      <c r="H5" s="48"/>
      <c r="I5" s="49"/>
      <c r="J5" s="48"/>
      <c r="K5" s="49"/>
      <c r="L5" s="39" t="s">
        <v>3</v>
      </c>
      <c r="M5" s="39" t="s">
        <v>2</v>
      </c>
      <c r="N5" s="32" t="s">
        <v>7</v>
      </c>
      <c r="O5" s="41"/>
      <c r="P5" s="54"/>
      <c r="Q5" s="37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8" s="7" customFormat="1" ht="29.25" customHeight="1" x14ac:dyDescent="0.25">
      <c r="A6" s="28"/>
      <c r="B6" s="28"/>
      <c r="C6" s="31"/>
      <c r="D6" s="31"/>
      <c r="E6" s="52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40"/>
      <c r="M6" s="40"/>
      <c r="N6" s="12" t="s">
        <v>3</v>
      </c>
      <c r="O6" s="12" t="s">
        <v>2</v>
      </c>
      <c r="P6" s="55"/>
      <c r="Q6" s="38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8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8" ht="24.95" customHeight="1" x14ac:dyDescent="0.2">
      <c r="A8" s="18">
        <v>1</v>
      </c>
      <c r="B8" s="25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2413634.6999999997</v>
      </c>
      <c r="G8" s="24">
        <f t="shared" ref="G8:G13" si="2">I8+K8+M8</f>
        <v>2413634.6999999997</v>
      </c>
      <c r="H8" s="21">
        <f>140931.1+44570.4+30156.9+48383.5+80631.8+44879+91625.8</f>
        <v>481178.5</v>
      </c>
      <c r="I8" s="21">
        <f>140931.1+44570.4+30156.9+48383.5+80631.8+44879+91625.8</f>
        <v>481178.5</v>
      </c>
      <c r="J8" s="21">
        <f>170124.7+62657.5+59788.6+64923.8+82251.3+96490.6+54223.9</f>
        <v>590460.4</v>
      </c>
      <c r="K8" s="21">
        <f>170124.7+62657.5+59788.6+64923.8+82251.3+96490.6+54223.9</f>
        <v>590460.4</v>
      </c>
      <c r="L8" s="20">
        <f>441841.1+141907.8+146204.6+155873.7+168735.4+134530.7+152902.5</f>
        <v>1341995.7999999998</v>
      </c>
      <c r="M8" s="20">
        <f>441841.1+141907.8+146204.6+155873.7+168735.4+134530.7+152902.5</f>
        <v>1341995.7999999998</v>
      </c>
      <c r="N8" s="20">
        <f>141361.5+45288.1+48224.7+53318.1+65555+53487.5+55659.3</f>
        <v>462894.19999999995</v>
      </c>
      <c r="O8" s="20">
        <f>141361.5+45288.1+48224.7+53318.1+65555+53487.5+55659.3</f>
        <v>462894.19999999995</v>
      </c>
      <c r="P8" s="1">
        <f t="shared" ref="P8:P13" si="3">F8-G8</f>
        <v>0</v>
      </c>
      <c r="Q8" s="1">
        <f t="shared" ref="Q8:Q13" si="4">E8+P8</f>
        <v>0</v>
      </c>
    </row>
    <row r="9" spans="1:28" ht="24" customHeight="1" x14ac:dyDescent="0.2">
      <c r="A9" s="18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968091.3</v>
      </c>
      <c r="G9" s="6">
        <f t="shared" ref="G9" si="7">I9+K9+M9</f>
        <v>968091.3</v>
      </c>
      <c r="H9" s="21">
        <f>136699.3+40808.4+45247+44149.1+44458.3+41648.7+47218.2</f>
        <v>400229</v>
      </c>
      <c r="I9" s="21">
        <f>136699.3+40808.4+45247+44149.1+44458.3+41648.7+47218.2</f>
        <v>400229</v>
      </c>
      <c r="J9" s="19">
        <v>0</v>
      </c>
      <c r="K9" s="19">
        <v>0</v>
      </c>
      <c r="L9" s="20">
        <f>183939.6+60411.4+60252+82928.5+51156.5+60394.4+68779.9</f>
        <v>567862.30000000005</v>
      </c>
      <c r="M9" s="20">
        <f>183939.6+60411.4+60252+82928.5+51156.5+60394.4+68779.9</f>
        <v>567862.30000000005</v>
      </c>
      <c r="N9" s="20">
        <f>91216.1+29688.4+27564.9+35878.4+32371.2+29841.4+40328.7</f>
        <v>286889.09999999998</v>
      </c>
      <c r="O9" s="20">
        <f>91216.1+29688.4+27564.9+35878.4+32371.2+29841.4+40328.7</f>
        <v>286889.09999999998</v>
      </c>
      <c r="P9" s="1">
        <f t="shared" ref="P9" si="8">F9-G9</f>
        <v>0</v>
      </c>
      <c r="Q9" s="1">
        <f t="shared" ref="Q9" si="9">E9+P9</f>
        <v>0</v>
      </c>
    </row>
    <row r="10" spans="1:28" ht="24.95" customHeight="1" x14ac:dyDescent="0.2">
      <c r="A10" s="18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1141099</v>
      </c>
      <c r="G10" s="6">
        <f t="shared" si="2"/>
        <v>1141099</v>
      </c>
      <c r="H10" s="21">
        <f>104632.8+40982.2+48269+40422.2+39920.9+41481+43853.1</f>
        <v>359561.2</v>
      </c>
      <c r="I10" s="21">
        <f>104632.8+40982.2+48269+40422.2+39920.9+41481+43853.1</f>
        <v>359561.2</v>
      </c>
      <c r="J10" s="19">
        <v>0</v>
      </c>
      <c r="K10" s="19">
        <v>0</v>
      </c>
      <c r="L10" s="20">
        <f>247211.6+88742.1+88983+86596.8+95283.5+86349.8+88371</f>
        <v>781537.8</v>
      </c>
      <c r="M10" s="20">
        <f>247211.6+88742.1+88983+86596.8+95283.5+86349.8+88371</f>
        <v>781537.8</v>
      </c>
      <c r="N10" s="20">
        <f>104750.6+40843.2+40636.2+39804.1+44507.5+41467.9+39146.9</f>
        <v>351156.4</v>
      </c>
      <c r="O10" s="20">
        <f>104750.6+40843.2+40636.2+39804.1+44507.5+41467.9+39146.9</f>
        <v>351156.4</v>
      </c>
      <c r="P10" s="1">
        <f t="shared" si="3"/>
        <v>0</v>
      </c>
      <c r="Q10" s="1">
        <f t="shared" si="4"/>
        <v>0</v>
      </c>
    </row>
    <row r="11" spans="1:28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535003.1</v>
      </c>
      <c r="G11" s="6">
        <f t="shared" si="2"/>
        <v>535003.1</v>
      </c>
      <c r="H11" s="19">
        <f>68038.7+26435.6+24873.7+1373.6+47348.3+22594.4+23540.2</f>
        <v>214204.5</v>
      </c>
      <c r="I11" s="19">
        <f>68038.7+26435.6+24873.7+1373.6+47348.3+22594.4+23540.2</f>
        <v>214204.5</v>
      </c>
      <c r="J11" s="19">
        <f>73453.3+26562+4312.4+48964.1+26891.5+26128.1+24823</f>
        <v>231134.4</v>
      </c>
      <c r="K11" s="19">
        <f>73453.3+26562+4312.4+48964.1+26891.5+26128.1+24823</f>
        <v>231134.4</v>
      </c>
      <c r="L11" s="22">
        <f>31713.6+10193.4+11417+10476.2+13158.8+5365.4+7339.8</f>
        <v>89664.2</v>
      </c>
      <c r="M11" s="22">
        <f>31713.6+10193.4+11417+10476.2+13158.8+5365.4+7339.8</f>
        <v>89664.2</v>
      </c>
      <c r="N11" s="22">
        <f>20852.2+6207.5+7499.9+5485.3+7653.9+5493.6+5420.2</f>
        <v>58612.6</v>
      </c>
      <c r="O11" s="22">
        <f>20852.2+6207.5+7499.9+5485.3+7653.9+5493.6+5420.2</f>
        <v>58612.6</v>
      </c>
      <c r="P11" s="1">
        <f t="shared" si="3"/>
        <v>0</v>
      </c>
      <c r="Q11" s="1">
        <f t="shared" si="4"/>
        <v>0</v>
      </c>
    </row>
    <row r="12" spans="1:28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189570.69999999998</v>
      </c>
      <c r="G12" s="6">
        <f t="shared" si="2"/>
        <v>189570.69999999998</v>
      </c>
      <c r="H12" s="19">
        <f>51404.7+15082.5+15302.7+15314.7+16727.1+15638.4+15147</f>
        <v>144617.09999999998</v>
      </c>
      <c r="I12" s="19">
        <f>51404.7+15082.5+15302.7+15314.7+16727.1+15638.4+15147</f>
        <v>144617.09999999998</v>
      </c>
      <c r="J12" s="19">
        <v>0</v>
      </c>
      <c r="K12" s="19">
        <v>0</v>
      </c>
      <c r="L12" s="19">
        <f>14628.3+4999.2+5388.9+4516.9+7553.4+3105.1+4761.8</f>
        <v>44953.600000000006</v>
      </c>
      <c r="M12" s="19">
        <f>14628.3+4999.2+5388.9+4516.9+7553.4+3105.1+4761.8</f>
        <v>44953.600000000006</v>
      </c>
      <c r="N12" s="19">
        <f>6792+2326.7+2355.4+2176.4+4277.5+601.6+2296</f>
        <v>20825.599999999999</v>
      </c>
      <c r="O12" s="19">
        <f>6792+2326.7+2355.4+2176.4+4277.5+601.6+2296</f>
        <v>20825.599999999999</v>
      </c>
      <c r="P12" s="1">
        <f t="shared" si="3"/>
        <v>0</v>
      </c>
      <c r="Q12" s="1">
        <f t="shared" si="4"/>
        <v>0</v>
      </c>
      <c r="AB12" s="17"/>
    </row>
    <row r="13" spans="1:28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225383.19999999998</v>
      </c>
      <c r="G13" s="6">
        <f t="shared" si="2"/>
        <v>225383.15</v>
      </c>
      <c r="H13" s="21">
        <f>43236.1+14494.7+14935.8+15187.7+21183.5+15775.7+16061.3</f>
        <v>140874.79999999999</v>
      </c>
      <c r="I13" s="21">
        <f>43236.1+14494.7+14935.8+15187.7+21183.5+15775.7+16061.3</f>
        <v>140874.79999999999</v>
      </c>
      <c r="J13" s="19">
        <v>0</v>
      </c>
      <c r="K13" s="19">
        <v>0</v>
      </c>
      <c r="L13" s="21">
        <f>26902.2+8864.5+8582.7+9973+10991.7+9074.5+10119.8</f>
        <v>84508.4</v>
      </c>
      <c r="M13" s="21">
        <f>26902.2+8864.45+8582.7+9973+10991.7+9074.5+10119.8</f>
        <v>84508.35</v>
      </c>
      <c r="N13" s="21">
        <f>5050+4394.4+2380+2900+3370+3000+2900</f>
        <v>23994.400000000001</v>
      </c>
      <c r="O13" s="21">
        <f>5050+4394.4+2380+2900+3370+3000+2900</f>
        <v>23994.400000000001</v>
      </c>
      <c r="P13" s="1">
        <f t="shared" si="3"/>
        <v>4.9999999988358468E-2</v>
      </c>
      <c r="Q13" s="1">
        <f t="shared" si="4"/>
        <v>4.9999999988358468E-2</v>
      </c>
    </row>
    <row r="14" spans="1:28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5472782</v>
      </c>
      <c r="G14" s="2">
        <f t="shared" si="10"/>
        <v>5472781.9500000002</v>
      </c>
      <c r="H14" s="2">
        <f>SUM(H8:H13)</f>
        <v>1740665.0999999999</v>
      </c>
      <c r="I14" s="2">
        <f t="shared" si="10"/>
        <v>1740665.0999999999</v>
      </c>
      <c r="J14" s="2">
        <f t="shared" si="10"/>
        <v>821594.8</v>
      </c>
      <c r="K14" s="2">
        <f t="shared" si="10"/>
        <v>821594.8</v>
      </c>
      <c r="L14" s="2">
        <f t="shared" si="10"/>
        <v>2910522.1</v>
      </c>
      <c r="M14" s="2">
        <f t="shared" si="10"/>
        <v>2910522.0500000003</v>
      </c>
      <c r="N14" s="2">
        <f t="shared" si="10"/>
        <v>1204372.3</v>
      </c>
      <c r="O14" s="2">
        <f t="shared" si="10"/>
        <v>1204372.3</v>
      </c>
      <c r="P14" s="2">
        <f t="shared" si="10"/>
        <v>4.9999999988358468E-2</v>
      </c>
      <c r="Q14" s="2">
        <f t="shared" si="10"/>
        <v>4.9999999988358468E-2</v>
      </c>
    </row>
  </sheetData>
  <mergeCells count="17"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  <mergeCell ref="C4:C6"/>
    <mergeCell ref="L4:O4"/>
    <mergeCell ref="D4:D6"/>
    <mergeCell ref="A2:Q2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2025-10-08T13:44:30Z</dcterms:modified>
</cp:coreProperties>
</file>