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6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9" i="8" l="1"/>
  <c r="N9" i="8"/>
  <c r="M9" i="8"/>
  <c r="L9" i="8"/>
  <c r="I9" i="8"/>
  <c r="H9" i="8"/>
  <c r="O10" i="8" l="1"/>
  <c r="N10" i="8"/>
  <c r="M10" i="8"/>
  <c r="L10" i="8"/>
  <c r="I10" i="8"/>
  <c r="H10" i="8"/>
  <c r="O11" i="8" l="1"/>
  <c r="N11" i="8"/>
  <c r="M11" i="8"/>
  <c r="L11" i="8"/>
  <c r="K11" i="8"/>
  <c r="J11" i="8"/>
  <c r="I11" i="8"/>
  <c r="H11" i="8"/>
  <c r="O8" i="8" l="1"/>
  <c r="N8" i="8"/>
  <c r="M8" i="8"/>
  <c r="L8" i="8"/>
  <c r="K8" i="8"/>
  <c r="J8" i="8"/>
  <c r="I8" i="8"/>
  <c r="H8" i="8"/>
  <c r="O12" i="8" l="1"/>
  <c r="N12" i="8"/>
  <c r="M12" i="8"/>
  <c r="L12" i="8"/>
  <c r="I12" i="8"/>
  <c r="H12" i="8"/>
  <c r="O13" i="8" l="1"/>
  <c r="N13" i="8"/>
  <c r="M13" i="8"/>
  <c r="L13" i="8"/>
  <c r="H13" i="8"/>
  <c r="I13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<sst xmlns="http://schemas.openxmlformats.org/spreadsheetml/2006/main" count="32" uniqueCount="26">
  <si>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</si>
  <si>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</si>
  <si>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</si>
  <si>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</si>
  <si>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</si>
  <si>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</si>
  <si>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</si>
  <si>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</si>
  <si>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</si>
  <si>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</si>
  <si>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</si>
  <si>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</si>
  <si>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</si>
  <si>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</si>
  <si>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</si>
  <si>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</si>
  <si>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/31.12.2025թ. դրությամբ/</t>
  </si>
  <si>
    <t xml:space="preserve"> Նախորդ տարիների պարտքի  մարումը
2026թ.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</si>
  <si>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մայիսի «1» -ի  դրությամբ</t>
  </si>
  <si>
    <t xml:space="preserve"> Նախորդ տարիների պարտքի  մնացորդը
01.05.2026թ.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</si>
  <si>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մայիսի «1» -ի   դրությամբ</t>
  </si>
  <si>
    <t xml:space="preserve"> Այդ թվում` համայնքապետարանների աշխատողների  աշխատավարձերը  
2026թ. մայիսի «1» -ի  դրությամբ</t>
  </si>
  <si>
    <t>Այդ թվում` ՏԻՄ-երին ենթակա  բյուջետային հիմնարկների աշխատողների աշխատավարձերը 
 2026թ. մայիսի «1» -ի  դրությամբ</t>
  </si>
  <si>
    <t>Այդ թվում` ՀՈԱԿ-ների աշխատողների աշխատավարձերը 
2026թ. մայիսի «1» -ի</t>
  </si>
  <si>
    <t>2026թ. ընթացիկ տարվա աշխատավարձի պարտքը
2026թ. մայիսի «1» -ի դրությամբ`  
 (15=5-6)</t>
  </si>
  <si>
    <t>Ընդամենը աշխատավարձի պարտքը
2026թ. մայսի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</si>
</sst>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3" sqref="F23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9" width="9.140625" style="15"/>
    <col min="20" max="20" width="10.42578125" style="15" customWidth="1"/>
    <col min="21" max="21" width="9.140625" style="15"/>
    <col min="22" max="22" width="10.7109375" style="15" customWidth="1"/>
    <col min="23" max="16384" width="9.140625" style="15"/>
  </cols>
  <sheetData>
    <row r="1" spans="1:35" s="7" customFormat="1" ht="15.7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s="7" customFormat="1" ht="20.25" customHeight="1" x14ac:dyDescent="0.25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s="9" customFormat="1" ht="15.75" customHeight="1" x14ac:dyDescent="0.25">
      <c r="A3" s="51"/>
      <c r="B3" s="52"/>
      <c r="C3" s="52"/>
      <c r="D3" s="52"/>
      <c r="E3" s="52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s="7" customFormat="1" ht="51.75" customHeight="1" x14ac:dyDescent="0.25">
      <c r="A4" s="28" t="s">
        <v>0</v>
      </c>
      <c r="B4" s="28" t="s">
        <v>1</v>
      </c>
      <c r="C4" s="53" t="s">
        <v>16</v>
      </c>
      <c r="D4" s="53" t="s">
        <v>17</v>
      </c>
      <c r="E4" s="45" t="s">
        <v>19</v>
      </c>
      <c r="F4" s="37" t="s">
        <v>20</v>
      </c>
      <c r="G4" s="38"/>
      <c r="H4" s="41" t="s">
        <v>21</v>
      </c>
      <c r="I4" s="42"/>
      <c r="J4" s="41" t="s">
        <v>22</v>
      </c>
      <c r="K4" s="42"/>
      <c r="L4" s="35" t="s">
        <v>23</v>
      </c>
      <c r="M4" s="56"/>
      <c r="N4" s="56"/>
      <c r="O4" s="56"/>
      <c r="P4" s="48" t="s">
        <v>24</v>
      </c>
      <c r="Q4" s="30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s="7" customFormat="1" ht="61.5" customHeight="1" x14ac:dyDescent="0.25">
      <c r="A5" s="28"/>
      <c r="B5" s="28"/>
      <c r="C5" s="54"/>
      <c r="D5" s="54"/>
      <c r="E5" s="46"/>
      <c r="F5" s="39"/>
      <c r="G5" s="40"/>
      <c r="H5" s="43"/>
      <c r="I5" s="44"/>
      <c r="J5" s="43"/>
      <c r="K5" s="44"/>
      <c r="L5" s="33" t="s">
        <v>3</v>
      </c>
      <c r="M5" s="33" t="s">
        <v>2</v>
      </c>
      <c r="N5" s="35" t="s">
        <v>7</v>
      </c>
      <c r="O5" s="36"/>
      <c r="P5" s="49"/>
      <c r="Q5" s="31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s="7" customFormat="1" ht="29.25" customHeight="1" x14ac:dyDescent="0.25">
      <c r="A6" s="28"/>
      <c r="B6" s="28"/>
      <c r="C6" s="55"/>
      <c r="D6" s="55"/>
      <c r="E6" s="47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34"/>
      <c r="M6" s="34"/>
      <c r="N6" s="12" t="s">
        <v>3</v>
      </c>
      <c r="O6" s="12" t="s">
        <v>2</v>
      </c>
      <c r="P6" s="50"/>
      <c r="Q6" s="32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ht="24.95" customHeight="1" x14ac:dyDescent="0.2">
      <c r="A8" s="18">
        <v>1</v>
      </c>
      <c r="B8" s="27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1472633.9</v>
      </c>
      <c r="G8" s="24">
        <f t="shared" ref="G8:G13" si="2">I8+K8+M8</f>
        <v>1472633.9</v>
      </c>
      <c r="H8" s="21">
        <f>47274.3+102846.3+56495.4+78081.7</f>
        <v>284697.7</v>
      </c>
      <c r="I8" s="21">
        <f>47274.3+102846.3+56495.4+78081.7</f>
        <v>284697.7</v>
      </c>
      <c r="J8" s="21">
        <f>84275+93418.7+89130.3+90561</f>
        <v>357385</v>
      </c>
      <c r="K8" s="21">
        <f>84275+93418.7+89130.3+90561</f>
        <v>357385</v>
      </c>
      <c r="L8" s="20">
        <f>203755.9+204144+211319.3+211332</f>
        <v>830551.2</v>
      </c>
      <c r="M8" s="20">
        <f>203755.9+204144+211319.3+211332</f>
        <v>830551.2</v>
      </c>
      <c r="N8" s="20">
        <f>63328.7+63653.4+70430.3+60937.1</f>
        <v>258349.50000000003</v>
      </c>
      <c r="O8" s="20">
        <f>63328.7+63653.4+70430.3+60937.1</f>
        <v>258349.50000000003</v>
      </c>
      <c r="P8" s="1">
        <f t="shared" ref="P8:P13" si="3">F8-G8</f>
        <v>0</v>
      </c>
      <c r="Q8" s="1">
        <f t="shared" ref="Q8:Q13" si="4">E8+P8</f>
        <v>0</v>
      </c>
    </row>
    <row r="9" spans="1:35" ht="24" customHeight="1" x14ac:dyDescent="0.2">
      <c r="A9" s="18">
        <v>2</v>
      </c>
      <c r="B9" s="27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483706.1</v>
      </c>
      <c r="G9" s="6">
        <f t="shared" ref="G9" si="7">I9+K9+M9</f>
        <v>483706.1</v>
      </c>
      <c r="H9" s="21">
        <f>35104.5+43946.8+46843.2+44050.1</f>
        <v>169944.6</v>
      </c>
      <c r="I9" s="21">
        <f>35104.5+43946.8+46843.2+44050.1</f>
        <v>169944.6</v>
      </c>
      <c r="J9" s="19">
        <v>0</v>
      </c>
      <c r="K9" s="19">
        <v>0</v>
      </c>
      <c r="L9" s="20">
        <f>84160.1+82049+75369.7+72182.7</f>
        <v>313761.5</v>
      </c>
      <c r="M9" s="20">
        <f>84160.1+82049+75369.7+72182.7</f>
        <v>313761.5</v>
      </c>
      <c r="N9" s="20">
        <f>39107.7+45830.2+41359.6+35811.5</f>
        <v>162109</v>
      </c>
      <c r="O9" s="20">
        <f>39107.7+45830.2+41359.6+35811.5</f>
        <v>162109</v>
      </c>
      <c r="P9" s="1">
        <f t="shared" ref="P9" si="8">F9-G9</f>
        <v>0</v>
      </c>
      <c r="Q9" s="1">
        <f t="shared" ref="Q9" si="9">E9+P9</f>
        <v>0</v>
      </c>
    </row>
    <row r="10" spans="1:35" ht="24.95" customHeight="1" x14ac:dyDescent="0.2">
      <c r="A10" s="18">
        <v>3</v>
      </c>
      <c r="B10" s="27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580717.69999999995</v>
      </c>
      <c r="G10" s="6">
        <f t="shared" si="2"/>
        <v>580717.69999999995</v>
      </c>
      <c r="H10" s="21">
        <f>28802.8+41095.5+56162+53312.5</f>
        <v>179372.79999999999</v>
      </c>
      <c r="I10" s="21">
        <f>28802.8+41095.5+56162+53312.5</f>
        <v>179372.79999999999</v>
      </c>
      <c r="J10" s="19">
        <v>0</v>
      </c>
      <c r="K10" s="19">
        <v>0</v>
      </c>
      <c r="L10" s="20">
        <f>89556.2+93493+94772.2+123523.5</f>
        <v>401344.9</v>
      </c>
      <c r="M10" s="20">
        <f>89556.2+93493+94772.2+123523.5</f>
        <v>401344.9</v>
      </c>
      <c r="N10" s="20">
        <f>36302.9+42966.7+42950.7+56206.2</f>
        <v>178426.5</v>
      </c>
      <c r="O10" s="20">
        <f>36302.9+42966.7+42950.7+56206.2</f>
        <v>178426.5</v>
      </c>
      <c r="P10" s="1">
        <f t="shared" si="3"/>
        <v>0</v>
      </c>
      <c r="Q10" s="1">
        <f t="shared" si="4"/>
        <v>0</v>
      </c>
    </row>
    <row r="11" spans="1:35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270101.10000000003</v>
      </c>
      <c r="G11" s="6">
        <f t="shared" si="2"/>
        <v>270101.10000000003</v>
      </c>
      <c r="H11" s="19">
        <f>22847.8+24387+26029.8+24164.1</f>
        <v>97428.700000000012</v>
      </c>
      <c r="I11" s="19">
        <f>22847.8+24387+26029.8+24164.1</f>
        <v>97428.700000000012</v>
      </c>
      <c r="J11" s="19">
        <f>34131.5+32405.8+16258.2+44405.6</f>
        <v>127201.1</v>
      </c>
      <c r="K11" s="19">
        <f>34131.5+32405.8+16258.2+44405.6</f>
        <v>127201.1</v>
      </c>
      <c r="L11" s="22">
        <f>11206.4+11776.7+11526.9+10961.3</f>
        <v>45471.3</v>
      </c>
      <c r="M11" s="22">
        <f>11206.4+11776.7+11526.9+10961.3</f>
        <v>45471.3</v>
      </c>
      <c r="N11" s="22">
        <f>6831.7+7282.3+7062.5+6575.8</f>
        <v>27752.3</v>
      </c>
      <c r="O11" s="22">
        <f>6831.7+7282.3+7062.5+6575.8</f>
        <v>27752.3</v>
      </c>
      <c r="P11" s="1">
        <f t="shared" si="3"/>
        <v>0</v>
      </c>
      <c r="Q11" s="1">
        <f t="shared" si="4"/>
        <v>0</v>
      </c>
    </row>
    <row r="12" spans="1:35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96807.700000000012</v>
      </c>
      <c r="G12" s="6">
        <f t="shared" si="2"/>
        <v>96807.700000000012</v>
      </c>
      <c r="H12" s="19">
        <f>16125.3+22712.3+17649.5+17422.2</f>
        <v>73909.3</v>
      </c>
      <c r="I12" s="19">
        <f>16125.3+22712.3+17649.5+17422.2</f>
        <v>73909.3</v>
      </c>
      <c r="J12" s="19">
        <v>0</v>
      </c>
      <c r="K12" s="19">
        <v>0</v>
      </c>
      <c r="L12" s="19">
        <f>5578.4+5694.5+5856.9+5768.6</f>
        <v>22898.400000000001</v>
      </c>
      <c r="M12" s="19">
        <f>5578.4+5694.5+5856.9+5768.6</f>
        <v>22898.400000000001</v>
      </c>
      <c r="N12" s="19">
        <f>2663.9+2698.5+2668.9+2752.4</f>
        <v>10783.699999999999</v>
      </c>
      <c r="O12" s="19">
        <f>2663.9+2698.5+2668.9+2752.4</f>
        <v>10783.699999999999</v>
      </c>
      <c r="P12" s="1">
        <f t="shared" si="3"/>
        <v>0</v>
      </c>
      <c r="Q12" s="1">
        <f t="shared" si="4"/>
        <v>0</v>
      </c>
    </row>
    <row r="13" spans="1:35" ht="24.95" customHeight="1" x14ac:dyDescent="0.2">
      <c r="A13" s="18">
        <v>6</v>
      </c>
      <c r="B13" s="25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114900.20000000001</v>
      </c>
      <c r="G13" s="6">
        <f t="shared" si="2"/>
        <v>114900.20000000001</v>
      </c>
      <c r="H13" s="21">
        <f>16861.6+17101.4+16832.3+17408.5</f>
        <v>68203.8</v>
      </c>
      <c r="I13" s="21">
        <f>16861.6+17101.4+16832.3+17408.5</f>
        <v>68203.8</v>
      </c>
      <c r="J13" s="19">
        <v>0</v>
      </c>
      <c r="K13" s="19">
        <v>0</v>
      </c>
      <c r="L13" s="21">
        <f>11491.7+10586.8+11516.3+13101.6</f>
        <v>46696.4</v>
      </c>
      <c r="M13" s="21">
        <f>11491.7+10586.8+11516.3+13101.6</f>
        <v>46696.4</v>
      </c>
      <c r="N13" s="21">
        <f>3860+3100+3700+3785</f>
        <v>14445</v>
      </c>
      <c r="O13" s="21">
        <f>3860+3100+3700+3785</f>
        <v>14445</v>
      </c>
      <c r="P13" s="1">
        <f t="shared" si="3"/>
        <v>0</v>
      </c>
      <c r="Q13" s="1">
        <f t="shared" si="4"/>
        <v>0</v>
      </c>
    </row>
    <row r="14" spans="1:35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3018866.7000000007</v>
      </c>
      <c r="G14" s="2">
        <f t="shared" si="10"/>
        <v>3018866.7000000007</v>
      </c>
      <c r="H14" s="2">
        <f>SUM(H8:H13)</f>
        <v>873556.90000000014</v>
      </c>
      <c r="I14" s="2">
        <f t="shared" si="10"/>
        <v>873556.90000000014</v>
      </c>
      <c r="J14" s="2">
        <f t="shared" si="10"/>
        <v>484586.1</v>
      </c>
      <c r="K14" s="2">
        <f t="shared" si="10"/>
        <v>484586.1</v>
      </c>
      <c r="L14" s="2">
        <f t="shared" si="10"/>
        <v>1660723.7</v>
      </c>
      <c r="M14" s="2">
        <f t="shared" si="10"/>
        <v>1660723.7</v>
      </c>
      <c r="N14" s="2">
        <f t="shared" si="10"/>
        <v>651866</v>
      </c>
      <c r="O14" s="2">
        <f t="shared" si="10"/>
        <v>651866</v>
      </c>
      <c r="P14" s="2">
        <f t="shared" si="10"/>
        <v>0</v>
      </c>
      <c r="Q14" s="2">
        <f t="shared" si="10"/>
        <v>0</v>
      </c>
    </row>
    <row r="15" spans="1:35" x14ac:dyDescent="0.2">
      <c r="H15" s="17"/>
      <c r="I15" s="17"/>
      <c r="J15" s="17"/>
    </row>
    <row r="16" spans="1:35" x14ac:dyDescent="0.2">
      <c r="I16" s="17"/>
      <c r="J16" s="17"/>
    </row>
    <row r="21" spans="12:12" x14ac:dyDescent="0.2">
      <c r="L21" s="17"/>
    </row>
  </sheetData>
  <mergeCells count="17">
    <mergeCell ref="C4:C6"/>
    <mergeCell ref="L4:O4"/>
    <mergeCell ref="D4:D6"/>
    <mergeCell ref="A2:Q2"/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2026-05-08T06:47:35Z</dcterms:modified>
</cp:coreProperties>
</file>